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8_{9EE6A241-5A56-4F82-9919-BF1E2A07262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Finantsdistsipliin" sheetId="1" r:id="rId1"/>
    <sheet name="Omafinvõimekus" sheetId="2" r:id="rId2"/>
    <sheet name="KIK laenutagamisvõim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1" i="3" l="1"/>
  <c r="D10" i="3"/>
  <c r="D13" i="3" s="1"/>
  <c r="D3" i="3"/>
  <c r="D6" i="3" s="1"/>
  <c r="D4" i="3"/>
  <c r="B6" i="3"/>
  <c r="B13" i="3"/>
  <c r="B9" i="3"/>
  <c r="D9" i="3" s="1"/>
  <c r="D12" i="3" s="1"/>
  <c r="C9" i="3"/>
  <c r="C12" i="3" s="1"/>
  <c r="C13" i="3"/>
  <c r="C6" i="3"/>
  <c r="C2" i="3"/>
  <c r="C5" i="3" s="1"/>
  <c r="B2" i="3"/>
  <c r="D2" i="3" s="1"/>
  <c r="D5" i="3" s="1"/>
  <c r="B5" i="3" l="1"/>
  <c r="B12" i="3"/>
  <c r="D8" i="2"/>
  <c r="D3" i="2"/>
  <c r="C7" i="2"/>
  <c r="C9" i="2" s="1"/>
  <c r="D9" i="2" s="1"/>
  <c r="D12" i="2" s="1"/>
  <c r="D13" i="2" s="1"/>
  <c r="B7" i="2"/>
  <c r="B9" i="2" s="1"/>
  <c r="B12" i="2" s="1"/>
  <c r="B13" i="2" s="1"/>
  <c r="B4" i="2"/>
  <c r="C2" i="2"/>
  <c r="B2" i="2"/>
  <c r="D19" i="1"/>
  <c r="D18" i="1"/>
  <c r="D17" i="1"/>
  <c r="D16" i="1"/>
  <c r="C15" i="1"/>
  <c r="B20" i="1"/>
  <c r="D8" i="1"/>
  <c r="D9" i="1" s="1"/>
  <c r="D7" i="1"/>
  <c r="D6" i="1"/>
  <c r="D5" i="1"/>
  <c r="D4" i="1"/>
  <c r="D3" i="1"/>
  <c r="D2" i="1"/>
  <c r="B15" i="1"/>
  <c r="B9" i="1"/>
  <c r="B4" i="1"/>
  <c r="C9" i="1"/>
  <c r="C4" i="1"/>
  <c r="D15" i="1" l="1"/>
  <c r="D20" i="1" s="1"/>
  <c r="C20" i="1"/>
  <c r="D2" i="2"/>
  <c r="C4" i="2"/>
  <c r="D4" i="2" s="1"/>
  <c r="D7" i="2"/>
</calcChain>
</file>

<file path=xl/sharedStrings.xml><?xml version="1.0" encoding="utf-8"?>
<sst xmlns="http://schemas.openxmlformats.org/spreadsheetml/2006/main" count="71" uniqueCount="38">
  <si>
    <t>Finantsdistsipliini täitmine 2017</t>
  </si>
  <si>
    <t>Tapa Vesi</t>
  </si>
  <si>
    <t>Tamsalu Vesi</t>
  </si>
  <si>
    <t>Finantsdistsipliini täitmine 2018</t>
  </si>
  <si>
    <t>Likviidsed varad</t>
  </si>
  <si>
    <t>Netovõlakoormus</t>
  </si>
  <si>
    <t>Võlakohustised</t>
  </si>
  <si>
    <t>Põhitegevuse tulude ja kulude vahe</t>
  </si>
  <si>
    <t>Põhitegevuse tulud</t>
  </si>
  <si>
    <t>6-kordne põhitegevuse tulude ja kulude vahe</t>
  </si>
  <si>
    <t>60% põhitegevuse tuludest</t>
  </si>
  <si>
    <t xml:space="preserve">Netovõlakohustuste ülemmäär on põhitegevuse tulude kogusumma, kui see on väiksem kui 6-kordne põhitegevuse tulude ja kulude vahe, vastasel korral kas 6-kordne põhitegevuse  tulude ja kulude vahe või 60% põhitegevuse tuludest olenevalt sellest, kumb neist on suurem. 
</t>
  </si>
  <si>
    <t>Võlakohustiste ja netovõla ülemmäära vahe</t>
  </si>
  <si>
    <t>laenureserv olemas</t>
  </si>
  <si>
    <t>Järeldus finantsdistsipliini meetmete täitmise osas</t>
  </si>
  <si>
    <t>tegelik laenukoormus ületab lubatut</t>
  </si>
  <si>
    <t>2 ettevõtet summeerituna</t>
  </si>
  <si>
    <t>laenureserv olemas, Tapa Vesi reservi arvel</t>
  </si>
  <si>
    <t xml:space="preserve">Tapa Vesi </t>
  </si>
  <si>
    <t>Lühiajalised kohustused</t>
  </si>
  <si>
    <t>Vahe (omanfinantseerimisvõime)</t>
  </si>
  <si>
    <t>puudub</t>
  </si>
  <si>
    <t>Omafinantseerimisvõime 2017 lõpp</t>
  </si>
  <si>
    <t>Omafinantseerimisvõime 2018 lõpp</t>
  </si>
  <si>
    <t>Võimalik laenuta projektide eelarve</t>
  </si>
  <si>
    <t xml:space="preserve">Tamsalu Vesi </t>
  </si>
  <si>
    <t>Kasutatav toetus projektidele</t>
  </si>
  <si>
    <t>eeldus: projektide omafinantseering 30% abikõlbulikest kuludest, kõik kulud abikõlbulikud</t>
  </si>
  <si>
    <t>Tegevustulem (kulumita)</t>
  </si>
  <si>
    <t>Laenu põhiosa tagasimakse</t>
  </si>
  <si>
    <t>Laenuintresside tagasimaksed</t>
  </si>
  <si>
    <t>KIK laenukattekordaja täitmine 2017</t>
  </si>
  <si>
    <t>Tegevustulemi lävend minimaalse laenukattekordaja nõude 1,25 täitmiseks</t>
  </si>
  <si>
    <t>Laenukattekordaja täitmine olemasolevate kohustustega</t>
  </si>
  <si>
    <t>KIK laenukattekordaja täitmine 2018</t>
  </si>
  <si>
    <t>Projektide elluviimisressurss omafinantseeringu katmisel omavahenditest, 2018.aasta lõpu seis</t>
  </si>
  <si>
    <t>2 ettevõtte näitajad summeeritult</t>
  </si>
  <si>
    <t>Netovõlakoormuse ja netovõla ülemmäära vahe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</si>
</sst>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rgb="FF191919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4" fontId="5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0" fillId="0" borderId="0" xfId="1" applyNumberFormat="1" applyFont="1"/>
    <xf numFmtId="4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Normaallaad" xfId="0" builtinId="0"/>
    <cellStyle name="Prots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/>
  </sheetViews>
  <sheetFormatPr defaultRowHeight="15" x14ac:dyDescent="0.25"/>
  <cols>
    <col min="1" max="1" width="48.140625" customWidth="1"/>
    <col min="2" max="2" width="14.7109375" customWidth="1"/>
    <col min="3" max="3" width="18.28515625" customWidth="1"/>
    <col min="4" max="4" width="28.7109375" customWidth="1"/>
  </cols>
  <sheetData>
    <row r="1" spans="1:4" x14ac:dyDescent="0.25">
      <c r="A1" s="2" t="s">
        <v>0</v>
      </c>
      <c r="B1" s="2" t="s">
        <v>1</v>
      </c>
      <c r="C1" s="14" t="s">
        <v>2</v>
      </c>
      <c r="D1" s="2" t="s">
        <v>16</v>
      </c>
    </row>
    <row r="2" spans="1:4" x14ac:dyDescent="0.25">
      <c r="A2" s="3" t="s">
        <v>4</v>
      </c>
      <c r="B2" s="10">
        <v>303739.06</v>
      </c>
      <c r="C2" s="15">
        <v>46253.22</v>
      </c>
      <c r="D2" s="10">
        <f t="shared" ref="D2:D8" si="0">B2+C2</f>
        <v>349992.28</v>
      </c>
    </row>
    <row r="3" spans="1:4" x14ac:dyDescent="0.25">
      <c r="A3" s="3" t="s">
        <v>6</v>
      </c>
      <c r="B3" s="10">
        <v>437400</v>
      </c>
      <c r="C3" s="15">
        <v>446222.72</v>
      </c>
      <c r="D3" s="10">
        <f t="shared" si="0"/>
        <v>883622.72</v>
      </c>
    </row>
    <row r="4" spans="1:4" x14ac:dyDescent="0.25">
      <c r="A4" s="5" t="s">
        <v>5</v>
      </c>
      <c r="B4" s="4">
        <f>B3-B2</f>
        <v>133660.94</v>
      </c>
      <c r="C4" s="16">
        <f>C3-C2</f>
        <v>399969.5</v>
      </c>
      <c r="D4" s="10">
        <f t="shared" si="0"/>
        <v>533630.43999999994</v>
      </c>
    </row>
    <row r="5" spans="1:4" x14ac:dyDescent="0.25">
      <c r="A5" s="3" t="s">
        <v>7</v>
      </c>
      <c r="B5" s="10">
        <v>292195.33</v>
      </c>
      <c r="C5" s="16">
        <v>25440.16</v>
      </c>
      <c r="D5" s="10">
        <f t="shared" si="0"/>
        <v>317635.49</v>
      </c>
    </row>
    <row r="6" spans="1:4" x14ac:dyDescent="0.25">
      <c r="A6" s="3" t="s">
        <v>8</v>
      </c>
      <c r="B6" s="11">
        <v>683983.04</v>
      </c>
      <c r="C6" s="17">
        <v>321537.34999999998</v>
      </c>
      <c r="D6" s="10">
        <f t="shared" si="0"/>
        <v>1005520.39</v>
      </c>
    </row>
    <row r="7" spans="1:4" x14ac:dyDescent="0.25">
      <c r="A7" s="3" t="s">
        <v>9</v>
      </c>
      <c r="B7" s="11">
        <v>1753171.98</v>
      </c>
      <c r="C7" s="17">
        <v>152640.95999999999</v>
      </c>
      <c r="D7" s="10">
        <f t="shared" si="0"/>
        <v>1905812.94</v>
      </c>
    </row>
    <row r="8" spans="1:4" x14ac:dyDescent="0.25">
      <c r="A8" s="3" t="s">
        <v>10</v>
      </c>
      <c r="B8" s="7">
        <v>410389.82</v>
      </c>
      <c r="C8" s="18">
        <v>192922.41</v>
      </c>
      <c r="D8" s="7">
        <f t="shared" si="0"/>
        <v>603312.23</v>
      </c>
    </row>
    <row r="9" spans="1:4" x14ac:dyDescent="0.25">
      <c r="A9" s="3" t="s">
        <v>12</v>
      </c>
      <c r="B9" s="7">
        <f>B8-B4</f>
        <v>276728.88</v>
      </c>
      <c r="C9" s="19">
        <f>C8-C4</f>
        <v>-207047.09</v>
      </c>
      <c r="D9" s="7">
        <f>D8-D4</f>
        <v>69681.790000000037</v>
      </c>
    </row>
    <row r="10" spans="1:4" ht="44.25" customHeight="1" x14ac:dyDescent="0.25">
      <c r="A10" s="13" t="s">
        <v>14</v>
      </c>
      <c r="B10" s="12" t="s">
        <v>13</v>
      </c>
      <c r="C10" s="20" t="s">
        <v>15</v>
      </c>
      <c r="D10" s="21" t="s">
        <v>17</v>
      </c>
    </row>
    <row r="12" spans="1:4" x14ac:dyDescent="0.25">
      <c r="A12" s="2" t="s">
        <v>3</v>
      </c>
      <c r="B12" s="2" t="s">
        <v>1</v>
      </c>
      <c r="C12" s="2" t="s">
        <v>2</v>
      </c>
      <c r="D12" s="2" t="s">
        <v>16</v>
      </c>
    </row>
    <row r="13" spans="1:4" x14ac:dyDescent="0.25">
      <c r="A13" s="3" t="s">
        <v>4</v>
      </c>
      <c r="B13" s="3">
        <v>368849.36</v>
      </c>
      <c r="C13" s="10">
        <v>34965.78</v>
      </c>
      <c r="D13" s="10">
        <f t="shared" ref="D13:D19" si="1">B13+C13</f>
        <v>403815.14</v>
      </c>
    </row>
    <row r="14" spans="1:4" x14ac:dyDescent="0.25">
      <c r="A14" s="3" t="s">
        <v>6</v>
      </c>
      <c r="B14" s="9">
        <v>364500</v>
      </c>
      <c r="C14" s="3">
        <v>411942.72</v>
      </c>
      <c r="D14" s="10">
        <f t="shared" si="1"/>
        <v>776442.72</v>
      </c>
    </row>
    <row r="15" spans="1:4" x14ac:dyDescent="0.25">
      <c r="A15" s="3" t="s">
        <v>5</v>
      </c>
      <c r="B15" s="4">
        <f>B14-B13</f>
        <v>-4349.359999999986</v>
      </c>
      <c r="C15" s="4">
        <f>C14-C13</f>
        <v>376976.93999999994</v>
      </c>
      <c r="D15" s="10">
        <f t="shared" si="1"/>
        <v>372627.57999999996</v>
      </c>
    </row>
    <row r="16" spans="1:4" x14ac:dyDescent="0.25">
      <c r="A16" s="3" t="s">
        <v>7</v>
      </c>
      <c r="B16" s="1">
        <v>287496.96999999997</v>
      </c>
      <c r="C16" s="10">
        <v>29231.51</v>
      </c>
      <c r="D16" s="10">
        <f t="shared" si="1"/>
        <v>316728.48</v>
      </c>
    </row>
    <row r="17" spans="1:4" x14ac:dyDescent="0.25">
      <c r="A17" s="3" t="s">
        <v>8</v>
      </c>
      <c r="B17" s="2">
        <v>732733.37</v>
      </c>
      <c r="C17" s="10">
        <v>319017.56</v>
      </c>
      <c r="D17" s="7">
        <f t="shared" si="1"/>
        <v>1051750.93</v>
      </c>
    </row>
    <row r="18" spans="1:4" x14ac:dyDescent="0.25">
      <c r="A18" s="3" t="s">
        <v>9</v>
      </c>
      <c r="B18" s="6">
        <v>1724981.82</v>
      </c>
      <c r="C18" s="32">
        <v>175389.06</v>
      </c>
      <c r="D18" s="10">
        <f t="shared" si="1"/>
        <v>1900370.8800000001</v>
      </c>
    </row>
    <row r="19" spans="1:4" x14ac:dyDescent="0.25">
      <c r="A19" s="3" t="s">
        <v>10</v>
      </c>
      <c r="B19" s="6">
        <v>439640.02</v>
      </c>
      <c r="C19" s="7">
        <v>191410.54</v>
      </c>
      <c r="D19" s="4">
        <f t="shared" si="1"/>
        <v>631050.56000000006</v>
      </c>
    </row>
    <row r="20" spans="1:4" x14ac:dyDescent="0.25">
      <c r="A20" s="3" t="s">
        <v>37</v>
      </c>
      <c r="B20" s="7">
        <f>B17-B15</f>
        <v>737082.73</v>
      </c>
      <c r="C20" s="8">
        <f>C19-C15</f>
        <v>-185566.39999999994</v>
      </c>
      <c r="D20" s="7">
        <f>D17-D15</f>
        <v>679123.35</v>
      </c>
    </row>
    <row r="21" spans="1:4" ht="45" x14ac:dyDescent="0.25">
      <c r="A21" s="13" t="s">
        <v>14</v>
      </c>
      <c r="B21" s="12" t="s">
        <v>13</v>
      </c>
      <c r="C21" s="20" t="s">
        <v>15</v>
      </c>
      <c r="D21" s="21" t="s">
        <v>17</v>
      </c>
    </row>
    <row r="22" spans="1:4" x14ac:dyDescent="0.25">
      <c r="A22" s="22"/>
      <c r="B22" s="23"/>
    </row>
    <row r="23" spans="1:4" ht="69.75" customHeight="1" x14ac:dyDescent="0.25">
      <c r="A23" s="33" t="s">
        <v>11</v>
      </c>
      <c r="B23" s="33"/>
      <c r="C23" s="33"/>
    </row>
  </sheetData>
  <mergeCells count="1">
    <mergeCell ref="A23:C23"/>
  </mergeCells>
  <pageMargins left="0.7" right="0.7" top="0.75" bottom="0.75" header="0.3" footer="0.3"/>
  <pageSetup paperSize="9" orientation="portrait" horizontalDpi="300" verticalDpi="300" r:id="rId1"/>
  <ignoredErrors>
    <ignoredError sqref="C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workbookViewId="0"/>
  </sheetViews>
  <sheetFormatPr defaultRowHeight="15" x14ac:dyDescent="0.25"/>
  <cols>
    <col min="1" max="1" width="34" customWidth="1"/>
    <col min="2" max="2" width="21.85546875" customWidth="1"/>
    <col min="3" max="3" width="23.7109375" customWidth="1"/>
    <col min="4" max="4" width="25.85546875" customWidth="1"/>
  </cols>
  <sheetData>
    <row r="1" spans="1:10" x14ac:dyDescent="0.25">
      <c r="A1" s="2" t="s">
        <v>22</v>
      </c>
      <c r="B1" s="2" t="s">
        <v>18</v>
      </c>
      <c r="C1" s="2" t="s">
        <v>2</v>
      </c>
      <c r="D1" s="2" t="s">
        <v>16</v>
      </c>
    </row>
    <row r="2" spans="1:10" x14ac:dyDescent="0.25">
      <c r="A2" s="3" t="s">
        <v>4</v>
      </c>
      <c r="B2" s="10">
        <f>Finantsdistsipliin!B2</f>
        <v>303739.06</v>
      </c>
      <c r="C2" s="10">
        <f>Finantsdistsipliin!C2</f>
        <v>46253.22</v>
      </c>
      <c r="D2" s="10">
        <f>B2+C2</f>
        <v>349992.28</v>
      </c>
    </row>
    <row r="3" spans="1:10" x14ac:dyDescent="0.25">
      <c r="A3" s="3" t="s">
        <v>19</v>
      </c>
      <c r="B3" s="10">
        <v>121725.24</v>
      </c>
      <c r="C3" s="10">
        <v>81753.67</v>
      </c>
      <c r="D3" s="10">
        <f t="shared" ref="D3:D4" si="0">B3+C3</f>
        <v>203478.91</v>
      </c>
    </row>
    <row r="4" spans="1:10" x14ac:dyDescent="0.25">
      <c r="A4" s="3" t="s">
        <v>20</v>
      </c>
      <c r="B4" s="7">
        <f>B2-B3</f>
        <v>182013.82</v>
      </c>
      <c r="C4" s="8">
        <f>C2-C3</f>
        <v>-35500.449999999997</v>
      </c>
      <c r="D4" s="7">
        <f t="shared" si="0"/>
        <v>146513.37</v>
      </c>
    </row>
    <row r="6" spans="1:10" x14ac:dyDescent="0.25">
      <c r="A6" s="2" t="s">
        <v>23</v>
      </c>
      <c r="B6" s="2" t="s">
        <v>18</v>
      </c>
      <c r="C6" s="2" t="s">
        <v>25</v>
      </c>
      <c r="D6" s="2" t="s">
        <v>16</v>
      </c>
    </row>
    <row r="7" spans="1:10" x14ac:dyDescent="0.25">
      <c r="A7" s="3" t="s">
        <v>4</v>
      </c>
      <c r="B7" s="10">
        <f>Finantsdistsipliin!B13</f>
        <v>368849.36</v>
      </c>
      <c r="C7" s="10">
        <f>Finantsdistsipliin!C13</f>
        <v>34965.78</v>
      </c>
      <c r="D7" s="10">
        <f>B7+C7</f>
        <v>403815.14</v>
      </c>
    </row>
    <row r="8" spans="1:10" x14ac:dyDescent="0.25">
      <c r="A8" s="3" t="s">
        <v>19</v>
      </c>
      <c r="B8" s="10">
        <v>133182.44</v>
      </c>
      <c r="C8" s="10">
        <v>81369.03</v>
      </c>
      <c r="D8" s="10">
        <f t="shared" ref="D8:D9" si="1">B8+C8</f>
        <v>214551.47</v>
      </c>
    </row>
    <row r="9" spans="1:10" x14ac:dyDescent="0.25">
      <c r="A9" s="3" t="s">
        <v>20</v>
      </c>
      <c r="B9" s="7">
        <f>B7-B8</f>
        <v>235666.91999999998</v>
      </c>
      <c r="C9" s="8">
        <f>C7-C8</f>
        <v>-46403.25</v>
      </c>
      <c r="D9" s="7">
        <f t="shared" si="1"/>
        <v>189263.66999999998</v>
      </c>
    </row>
    <row r="10" spans="1:10" ht="9.75" customHeight="1" x14ac:dyDescent="0.25"/>
    <row r="11" spans="1:10" ht="18" customHeight="1" x14ac:dyDescent="0.25">
      <c r="A11" s="30" t="s">
        <v>35</v>
      </c>
    </row>
    <row r="12" spans="1:10" ht="15" customHeight="1" x14ac:dyDescent="0.25">
      <c r="A12" s="3" t="s">
        <v>24</v>
      </c>
      <c r="B12" s="7">
        <f>B9/30*100</f>
        <v>785556.39999999991</v>
      </c>
      <c r="C12" s="25" t="s">
        <v>21</v>
      </c>
      <c r="D12" s="7">
        <f>D9/30*100</f>
        <v>630878.9</v>
      </c>
      <c r="E12" s="34" t="s">
        <v>27</v>
      </c>
      <c r="F12" s="35"/>
      <c r="G12" s="35"/>
      <c r="H12" s="35"/>
      <c r="I12" s="35"/>
      <c r="J12" s="35"/>
    </row>
    <row r="13" spans="1:10" x14ac:dyDescent="0.25">
      <c r="A13" s="3" t="s">
        <v>26</v>
      </c>
      <c r="B13" s="7">
        <f>B12*0.7</f>
        <v>549889.47999999986</v>
      </c>
      <c r="C13" s="25" t="s">
        <v>21</v>
      </c>
      <c r="D13" s="7">
        <f>D12*0.7</f>
        <v>441615.23</v>
      </c>
      <c r="E13" s="34"/>
      <c r="F13" s="35"/>
      <c r="G13" s="35"/>
      <c r="H13" s="35"/>
      <c r="I13" s="35"/>
      <c r="J13" s="35"/>
    </row>
    <row r="15" spans="1:10" x14ac:dyDescent="0.25">
      <c r="D15" s="24"/>
    </row>
  </sheetData>
  <mergeCells count="1">
    <mergeCell ref="E12:J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"/>
  <sheetViews>
    <sheetView topLeftCell="A5" workbookViewId="0">
      <selection activeCell="B14" sqref="B14"/>
    </sheetView>
  </sheetViews>
  <sheetFormatPr defaultRowHeight="15" x14ac:dyDescent="0.25"/>
  <cols>
    <col min="1" max="1" width="51.42578125" customWidth="1"/>
    <col min="2" max="2" width="12.85546875" customWidth="1"/>
    <col min="3" max="3" width="15.28515625" customWidth="1"/>
    <col min="4" max="4" width="31" customWidth="1"/>
  </cols>
  <sheetData>
    <row r="1" spans="1:4" x14ac:dyDescent="0.25">
      <c r="A1" s="2" t="s">
        <v>31</v>
      </c>
      <c r="B1" s="2" t="s">
        <v>18</v>
      </c>
      <c r="C1" s="2" t="s">
        <v>2</v>
      </c>
      <c r="D1" s="2" t="s">
        <v>36</v>
      </c>
    </row>
    <row r="2" spans="1:4" x14ac:dyDescent="0.25">
      <c r="A2" s="3" t="s">
        <v>28</v>
      </c>
      <c r="B2" s="10">
        <f>Finantsdistsipliin!B5</f>
        <v>292195.33</v>
      </c>
      <c r="C2" s="10">
        <f>Finantsdistsipliin!C5</f>
        <v>25440.16</v>
      </c>
      <c r="D2" s="10">
        <f>B2+C2</f>
        <v>317635.49</v>
      </c>
    </row>
    <row r="3" spans="1:4" x14ac:dyDescent="0.25">
      <c r="A3" s="3" t="s">
        <v>29</v>
      </c>
      <c r="B3" s="10">
        <v>72900</v>
      </c>
      <c r="C3" s="10">
        <v>34280</v>
      </c>
      <c r="D3" s="10">
        <f t="shared" ref="D3:D4" si="0">B3+C3</f>
        <v>107180</v>
      </c>
    </row>
    <row r="4" spans="1:4" x14ac:dyDescent="0.25">
      <c r="A4" s="3" t="s">
        <v>30</v>
      </c>
      <c r="B4" s="10">
        <v>4751.83</v>
      </c>
      <c r="C4" s="26">
        <v>4953.47</v>
      </c>
      <c r="D4" s="10">
        <f t="shared" si="0"/>
        <v>9705.2999999999993</v>
      </c>
    </row>
    <row r="5" spans="1:4" x14ac:dyDescent="0.25">
      <c r="A5" s="2" t="s">
        <v>33</v>
      </c>
      <c r="B5" s="28">
        <f>B2/(B3+B4)</f>
        <v>3.7628904560266001</v>
      </c>
      <c r="C5" s="8">
        <f>C2/(C3+C4)</f>
        <v>0.64843002670933769</v>
      </c>
      <c r="D5" s="28">
        <f>D2/(D3+D4)</f>
        <v>2.717497324299976</v>
      </c>
    </row>
    <row r="6" spans="1:4" ht="30" x14ac:dyDescent="0.25">
      <c r="A6" s="27" t="s">
        <v>32</v>
      </c>
      <c r="B6" s="29">
        <f>(B3+B4)*1.25</f>
        <v>97064.787500000006</v>
      </c>
      <c r="C6" s="29">
        <f>(C3+C4)*1.25</f>
        <v>49041.837500000001</v>
      </c>
      <c r="D6" s="29">
        <f>(D3+D4)*1.25</f>
        <v>146106.625</v>
      </c>
    </row>
    <row r="8" spans="1:4" x14ac:dyDescent="0.25">
      <c r="A8" s="2" t="s">
        <v>34</v>
      </c>
      <c r="B8" s="2" t="s">
        <v>18</v>
      </c>
      <c r="C8" s="2" t="s">
        <v>2</v>
      </c>
      <c r="D8" s="2" t="s">
        <v>36</v>
      </c>
    </row>
    <row r="9" spans="1:4" x14ac:dyDescent="0.25">
      <c r="A9" s="3" t="s">
        <v>28</v>
      </c>
      <c r="B9" s="10">
        <f>Finantsdistsipliin!B16</f>
        <v>287496.96999999997</v>
      </c>
      <c r="C9" s="10">
        <f>319017.56-137337.7-119149.68-33298.67</f>
        <v>29231.509999999995</v>
      </c>
      <c r="D9" s="10">
        <f>B9+C9</f>
        <v>316728.48</v>
      </c>
    </row>
    <row r="10" spans="1:4" x14ac:dyDescent="0.25">
      <c r="A10" s="3" t="s">
        <v>29</v>
      </c>
      <c r="B10" s="10">
        <v>72900</v>
      </c>
      <c r="C10" s="10">
        <v>34280</v>
      </c>
      <c r="D10" s="10">
        <f t="shared" ref="D10:D11" si="1">B10+C10</f>
        <v>107180</v>
      </c>
    </row>
    <row r="11" spans="1:4" x14ac:dyDescent="0.25">
      <c r="A11" s="3" t="s">
        <v>30</v>
      </c>
      <c r="B11" s="10">
        <v>3871.57</v>
      </c>
      <c r="C11" s="26">
        <v>2797.34</v>
      </c>
      <c r="D11" s="10">
        <f t="shared" si="1"/>
        <v>6668.91</v>
      </c>
    </row>
    <row r="12" spans="1:4" x14ac:dyDescent="0.25">
      <c r="A12" s="2" t="s">
        <v>33</v>
      </c>
      <c r="B12" s="28">
        <f>B9/(B10+B11)</f>
        <v>3.7448364023296636</v>
      </c>
      <c r="C12" s="8">
        <f>C9/(C10+C11)</f>
        <v>0.78839285666123826</v>
      </c>
      <c r="D12" s="28">
        <f>D9/(D10+D11)</f>
        <v>2.7820071355975209</v>
      </c>
    </row>
    <row r="13" spans="1:4" ht="30" x14ac:dyDescent="0.25">
      <c r="A13" s="27" t="s">
        <v>32</v>
      </c>
      <c r="B13" s="29">
        <f>(B10+B11)*1.25</f>
        <v>95964.462500000009</v>
      </c>
      <c r="C13" s="29">
        <f>(C10+C11)*1.25</f>
        <v>46346.674999999996</v>
      </c>
      <c r="D13" s="29">
        <f>(D10+D11)*1.25</f>
        <v>142311.13750000001</v>
      </c>
    </row>
    <row r="14" spans="1:4" x14ac:dyDescent="0.25">
      <c r="C14" s="24"/>
    </row>
    <row r="15" spans="1:4" x14ac:dyDescent="0.25">
      <c r="C15" s="3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Finantsdistsipliin</vt:lpstr>
      <vt:lpstr>Omafinvõimekus</vt:lpstr>
      <vt:lpstr>KIK laenutagamisvõime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2019-04-02T06:07:02Z</dcterms:modified>
</cp:coreProperties>
</file>