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ko\Desktop\Volikogu\Eelarvestrateegia\"/>
    </mc:Choice>
  </mc:AlternateContent>
  <xr:revisionPtr revIDLastSave="0" documentId="13_ncr:1_{79096FC7-F62A-40C0-9BFC-1EBDF9A6E296}" xr6:coauthVersionLast="47" xr6:coauthVersionMax="47" xr10:uidLastSave="{00000000-0000-0000-0000-000000000000}"/>
  <bookViews>
    <workbookView xWindow="-108" yWindow="-108" windowWidth="23256" windowHeight="12576" activeTab="3" xr2:uid="{F8C3EEF8-337A-414C-A152-B81A0D8D35EB}"/>
  </bookViews>
  <sheets>
    <sheet name="Stateegia" sheetId="1" r:id="rId1"/>
    <sheet name="arvestusüksus" sheetId="2" r:id="rId2"/>
    <sheet name="inv" sheetId="3" r:id="rId3"/>
    <sheet name="objektid" sheetId="4" r:id="rId4"/>
    <sheet name="fin tegevus" sheetId="5" r:id="rId5"/>
    <sheet name="netovõlakoormus" sheetId="6" r:id="rId6"/>
  </sheets>
  <externalReferences>
    <externalReference r:id="rId7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1" i="1" l="1"/>
  <c r="F211" i="1"/>
  <c r="E211" i="1"/>
  <c r="D211" i="1"/>
  <c r="D209" i="1" s="1"/>
  <c r="G210" i="1"/>
  <c r="F210" i="1"/>
  <c r="E210" i="1"/>
  <c r="E209" i="1" s="1"/>
  <c r="D210" i="1"/>
  <c r="C210" i="1"/>
  <c r="G209" i="1"/>
  <c r="F209" i="1"/>
  <c r="G206" i="1"/>
  <c r="F206" i="1"/>
  <c r="E206" i="1"/>
  <c r="D206" i="1"/>
  <c r="C206" i="1"/>
  <c r="G203" i="1"/>
  <c r="F203" i="1"/>
  <c r="E203" i="1"/>
  <c r="D203" i="1"/>
  <c r="C203" i="1"/>
  <c r="G200" i="1"/>
  <c r="F200" i="1"/>
  <c r="E200" i="1"/>
  <c r="D200" i="1"/>
  <c r="C200" i="1"/>
  <c r="G197" i="1"/>
  <c r="F197" i="1"/>
  <c r="E197" i="1"/>
  <c r="D197" i="1"/>
  <c r="C197" i="1"/>
  <c r="G194" i="1"/>
  <c r="F194" i="1"/>
  <c r="E194" i="1"/>
  <c r="D194" i="1"/>
  <c r="C194" i="1"/>
  <c r="G191" i="1"/>
  <c r="F191" i="1"/>
  <c r="E191" i="1"/>
  <c r="D191" i="1"/>
  <c r="C191" i="1"/>
  <c r="G188" i="1"/>
  <c r="F188" i="1"/>
  <c r="E188" i="1"/>
  <c r="D188" i="1"/>
  <c r="C188" i="1"/>
  <c r="G185" i="1"/>
  <c r="F185" i="1"/>
  <c r="E185" i="1"/>
  <c r="D185" i="1"/>
  <c r="C185" i="1"/>
  <c r="G182" i="1"/>
  <c r="F182" i="1"/>
  <c r="E182" i="1"/>
  <c r="D182" i="1"/>
  <c r="C182" i="1"/>
  <c r="G179" i="1"/>
  <c r="F179" i="1"/>
  <c r="E179" i="1"/>
  <c r="D179" i="1"/>
  <c r="C179" i="1"/>
  <c r="G176" i="1"/>
  <c r="F176" i="1"/>
  <c r="E176" i="1"/>
  <c r="D176" i="1"/>
  <c r="C176" i="1"/>
  <c r="G173" i="1"/>
  <c r="F173" i="1"/>
  <c r="E173" i="1"/>
  <c r="D173" i="1"/>
  <c r="C173" i="1"/>
  <c r="G170" i="1"/>
  <c r="F170" i="1"/>
  <c r="E170" i="1"/>
  <c r="D170" i="1"/>
  <c r="C170" i="1"/>
  <c r="C169" i="1"/>
  <c r="G167" i="1"/>
  <c r="F167" i="1"/>
  <c r="E167" i="1"/>
  <c r="D167" i="1"/>
  <c r="C167" i="1"/>
  <c r="G164" i="1"/>
  <c r="F164" i="1"/>
  <c r="E164" i="1"/>
  <c r="D164" i="1"/>
  <c r="C164" i="1"/>
  <c r="G161" i="1"/>
  <c r="F161" i="1"/>
  <c r="E161" i="1"/>
  <c r="D161" i="1"/>
  <c r="C161" i="1"/>
  <c r="G158" i="1"/>
  <c r="F158" i="1"/>
  <c r="E158" i="1"/>
  <c r="D158" i="1"/>
  <c r="C158" i="1"/>
  <c r="G155" i="1"/>
  <c r="F155" i="1"/>
  <c r="E155" i="1"/>
  <c r="D155" i="1"/>
  <c r="C155" i="1"/>
  <c r="G152" i="1"/>
  <c r="F152" i="1"/>
  <c r="E152" i="1"/>
  <c r="D152" i="1"/>
  <c r="C152" i="1"/>
  <c r="G149" i="1"/>
  <c r="F149" i="1"/>
  <c r="E149" i="1"/>
  <c r="D149" i="1"/>
  <c r="C149" i="1"/>
  <c r="G146" i="1"/>
  <c r="F146" i="1"/>
  <c r="E146" i="1"/>
  <c r="D146" i="1"/>
  <c r="C146" i="1"/>
  <c r="G143" i="1"/>
  <c r="F143" i="1"/>
  <c r="E143" i="1"/>
  <c r="D143" i="1"/>
  <c r="C143" i="1"/>
  <c r="G140" i="1"/>
  <c r="F140" i="1"/>
  <c r="E140" i="1"/>
  <c r="D140" i="1"/>
  <c r="C140" i="1"/>
  <c r="G137" i="1"/>
  <c r="F137" i="1"/>
  <c r="E137" i="1"/>
  <c r="D137" i="1"/>
  <c r="C137" i="1"/>
  <c r="G134" i="1"/>
  <c r="F134" i="1"/>
  <c r="E134" i="1"/>
  <c r="D134" i="1"/>
  <c r="C134" i="1"/>
  <c r="G131" i="1"/>
  <c r="F131" i="1"/>
  <c r="E131" i="1"/>
  <c r="D131" i="1"/>
  <c r="C131" i="1"/>
  <c r="G128" i="1"/>
  <c r="F128" i="1"/>
  <c r="E128" i="1"/>
  <c r="D128" i="1"/>
  <c r="C128" i="1"/>
  <c r="G125" i="1"/>
  <c r="F125" i="1"/>
  <c r="E125" i="1"/>
  <c r="D125" i="1"/>
  <c r="C125" i="1"/>
  <c r="G122" i="1"/>
  <c r="F122" i="1"/>
  <c r="E122" i="1"/>
  <c r="D122" i="1"/>
  <c r="C122" i="1"/>
  <c r="G119" i="1"/>
  <c r="F119" i="1"/>
  <c r="E119" i="1"/>
  <c r="D119" i="1"/>
  <c r="C119" i="1"/>
  <c r="G116" i="1"/>
  <c r="F116" i="1"/>
  <c r="E116" i="1"/>
  <c r="D116" i="1"/>
  <c r="C116" i="1"/>
  <c r="G113" i="1"/>
  <c r="F113" i="1"/>
  <c r="E113" i="1"/>
  <c r="D113" i="1"/>
  <c r="C113" i="1"/>
  <c r="G110" i="1"/>
  <c r="F110" i="1"/>
  <c r="E110" i="1"/>
  <c r="D110" i="1"/>
  <c r="C110" i="1"/>
  <c r="G107" i="1"/>
  <c r="F107" i="1"/>
  <c r="E107" i="1"/>
  <c r="D107" i="1"/>
  <c r="C107" i="1"/>
  <c r="G104" i="1"/>
  <c r="F104" i="1"/>
  <c r="E104" i="1"/>
  <c r="D104" i="1"/>
  <c r="C104" i="1"/>
  <c r="G101" i="1"/>
  <c r="F101" i="1"/>
  <c r="E101" i="1"/>
  <c r="D101" i="1"/>
  <c r="C101" i="1"/>
  <c r="G98" i="1"/>
  <c r="F98" i="1"/>
  <c r="E98" i="1"/>
  <c r="D98" i="1"/>
  <c r="C98" i="1"/>
  <c r="G95" i="1"/>
  <c r="F95" i="1"/>
  <c r="E95" i="1"/>
  <c r="D95" i="1"/>
  <c r="C95" i="1"/>
  <c r="C94" i="1"/>
  <c r="C211" i="1" s="1"/>
  <c r="G92" i="1"/>
  <c r="F92" i="1"/>
  <c r="E92" i="1"/>
  <c r="D92" i="1"/>
  <c r="G84" i="1"/>
  <c r="F84" i="1"/>
  <c r="E84" i="1"/>
  <c r="D84" i="1"/>
  <c r="C84" i="1"/>
  <c r="G83" i="1"/>
  <c r="F83" i="1"/>
  <c r="E83" i="1"/>
  <c r="E81" i="1" s="1"/>
  <c r="D83" i="1"/>
  <c r="C83" i="1"/>
  <c r="G82" i="1"/>
  <c r="F82" i="1"/>
  <c r="E82" i="1"/>
  <c r="D82" i="1"/>
  <c r="G81" i="1"/>
  <c r="F81" i="1"/>
  <c r="D81" i="1"/>
  <c r="C81" i="1"/>
  <c r="C80" i="1"/>
  <c r="C78" i="1" s="1"/>
  <c r="G78" i="1"/>
  <c r="F78" i="1"/>
  <c r="E78" i="1"/>
  <c r="D78" i="1"/>
  <c r="G75" i="1"/>
  <c r="F75" i="1"/>
  <c r="E75" i="1"/>
  <c r="D75" i="1"/>
  <c r="C75" i="1"/>
  <c r="G74" i="1"/>
  <c r="F74" i="1"/>
  <c r="F72" i="1" s="1"/>
  <c r="E74" i="1"/>
  <c r="D74" i="1"/>
  <c r="C74" i="1"/>
  <c r="G73" i="1"/>
  <c r="F73" i="1"/>
  <c r="E73" i="1"/>
  <c r="D73" i="1"/>
  <c r="G72" i="1"/>
  <c r="E72" i="1"/>
  <c r="D72" i="1"/>
  <c r="C72" i="1"/>
  <c r="G69" i="1"/>
  <c r="F69" i="1"/>
  <c r="E69" i="1"/>
  <c r="D69" i="1"/>
  <c r="C69" i="1"/>
  <c r="G68" i="1"/>
  <c r="G89" i="1" s="1"/>
  <c r="G24" i="1" s="1"/>
  <c r="F68" i="1"/>
  <c r="F89" i="1" s="1"/>
  <c r="F24" i="1" s="1"/>
  <c r="E68" i="1"/>
  <c r="E66" i="1" s="1"/>
  <c r="D68" i="1"/>
  <c r="D89" i="1" s="1"/>
  <c r="D24" i="1" s="1"/>
  <c r="G67" i="1"/>
  <c r="G88" i="1" s="1"/>
  <c r="F67" i="1"/>
  <c r="F88" i="1" s="1"/>
  <c r="E67" i="1"/>
  <c r="E88" i="1" s="1"/>
  <c r="D67" i="1"/>
  <c r="D88" i="1" s="1"/>
  <c r="C67" i="1"/>
  <c r="C68" i="1" s="1"/>
  <c r="G66" i="1"/>
  <c r="D66" i="1"/>
  <c r="G63" i="1"/>
  <c r="F63" i="1"/>
  <c r="E63" i="1"/>
  <c r="D63" i="1"/>
  <c r="C63" i="1"/>
  <c r="G60" i="1"/>
  <c r="F60" i="1"/>
  <c r="E60" i="1"/>
  <c r="D60" i="1"/>
  <c r="C60" i="1"/>
  <c r="G57" i="1"/>
  <c r="F57" i="1"/>
  <c r="E57" i="1"/>
  <c r="D57" i="1"/>
  <c r="C57" i="1"/>
  <c r="E53" i="1"/>
  <c r="C44" i="1"/>
  <c r="B44" i="1"/>
  <c r="B42" i="1"/>
  <c r="B41" i="1"/>
  <c r="G38" i="1"/>
  <c r="F38" i="1"/>
  <c r="E38" i="1"/>
  <c r="D38" i="1"/>
  <c r="C38" i="1"/>
  <c r="B38" i="1"/>
  <c r="C37" i="1"/>
  <c r="C41" i="1" s="1"/>
  <c r="B37" i="1"/>
  <c r="G36" i="1"/>
  <c r="F36" i="1"/>
  <c r="E36" i="1"/>
  <c r="D36" i="1"/>
  <c r="D34" i="1" s="1"/>
  <c r="C36" i="1"/>
  <c r="B36" i="1"/>
  <c r="E35" i="1"/>
  <c r="E34" i="1" s="1"/>
  <c r="C35" i="1"/>
  <c r="C34" i="1" s="1"/>
  <c r="B35" i="1"/>
  <c r="G34" i="1"/>
  <c r="F34" i="1"/>
  <c r="B34" i="1"/>
  <c r="G32" i="1"/>
  <c r="F32" i="1"/>
  <c r="E32" i="1"/>
  <c r="D32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B24" i="1"/>
  <c r="C23" i="1"/>
  <c r="B23" i="1"/>
  <c r="C22" i="1"/>
  <c r="C21" i="1" s="1"/>
  <c r="B22" i="1"/>
  <c r="B21" i="1" s="1"/>
  <c r="C19" i="1"/>
  <c r="B19" i="1"/>
  <c r="C17" i="1"/>
  <c r="B17" i="1"/>
  <c r="B15" i="1" s="1"/>
  <c r="B13" i="1" s="1"/>
  <c r="C16" i="1"/>
  <c r="B16" i="1"/>
  <c r="G15" i="1"/>
  <c r="F15" i="1"/>
  <c r="E15" i="1"/>
  <c r="D15" i="1"/>
  <c r="C15" i="1"/>
  <c r="C14" i="1"/>
  <c r="B14" i="1"/>
  <c r="G13" i="1"/>
  <c r="G53" i="1" s="1"/>
  <c r="F13" i="1"/>
  <c r="F53" i="1" s="1"/>
  <c r="E13" i="1"/>
  <c r="D13" i="1"/>
  <c r="D53" i="1" s="1"/>
  <c r="C13" i="1"/>
  <c r="C53" i="1" s="1"/>
  <c r="C12" i="1"/>
  <c r="B12" i="1"/>
  <c r="C11" i="1"/>
  <c r="B11" i="1"/>
  <c r="D10" i="1"/>
  <c r="E10" i="1" s="1"/>
  <c r="C10" i="1"/>
  <c r="B10" i="1"/>
  <c r="C9" i="1"/>
  <c r="C8" i="1" s="1"/>
  <c r="B9" i="1"/>
  <c r="B8" i="1" s="1"/>
  <c r="D8" i="1"/>
  <c r="F7" i="1"/>
  <c r="G7" i="1" s="1"/>
  <c r="E7" i="1"/>
  <c r="D7" i="1"/>
  <c r="C7" i="1"/>
  <c r="B7" i="1"/>
  <c r="C6" i="1"/>
  <c r="B6" i="1"/>
  <c r="C5" i="1"/>
  <c r="B5" i="1"/>
  <c r="C4" i="1"/>
  <c r="B4" i="1"/>
  <c r="G3" i="1"/>
  <c r="F3" i="1"/>
  <c r="E3" i="1"/>
  <c r="D3" i="1"/>
  <c r="C3" i="1"/>
  <c r="B3" i="1"/>
  <c r="D2" i="1"/>
  <c r="F10" i="1" l="1"/>
  <c r="E8" i="1"/>
  <c r="E2" i="1" s="1"/>
  <c r="E25" i="1"/>
  <c r="C42" i="1"/>
  <c r="F25" i="1"/>
  <c r="F87" i="1"/>
  <c r="F23" i="1" s="1"/>
  <c r="F21" i="1" s="1"/>
  <c r="B2" i="1"/>
  <c r="C89" i="1"/>
  <c r="C24" i="1" s="1"/>
  <c r="C66" i="1"/>
  <c r="G87" i="1"/>
  <c r="G23" i="1" s="1"/>
  <c r="G21" i="1" s="1"/>
  <c r="G25" i="1"/>
  <c r="C2" i="1"/>
  <c r="D25" i="1"/>
  <c r="D87" i="1"/>
  <c r="D23" i="1" s="1"/>
  <c r="C209" i="1"/>
  <c r="F66" i="1"/>
  <c r="C92" i="1"/>
  <c r="E89" i="1"/>
  <c r="E24" i="1" s="1"/>
  <c r="B45" i="1"/>
  <c r="B46" i="1" s="1"/>
  <c r="D54" i="1"/>
  <c r="C88" i="1"/>
  <c r="D20" i="1"/>
  <c r="D47" i="1" l="1"/>
  <c r="D21" i="1"/>
  <c r="D33" i="1" s="1"/>
  <c r="E87" i="1"/>
  <c r="E23" i="1" s="1"/>
  <c r="E21" i="1" s="1"/>
  <c r="E54" i="1"/>
  <c r="E52" i="1"/>
  <c r="E20" i="1"/>
  <c r="C20" i="1"/>
  <c r="C52" i="1"/>
  <c r="C54" i="1"/>
  <c r="C87" i="1"/>
  <c r="B20" i="1"/>
  <c r="B54" i="1"/>
  <c r="C45" i="1"/>
  <c r="C46" i="1" s="1"/>
  <c r="D42" i="1"/>
  <c r="D52" i="1"/>
  <c r="F8" i="1"/>
  <c r="F2" i="1" s="1"/>
  <c r="G10" i="1"/>
  <c r="G8" i="1" s="1"/>
  <c r="G2" i="1" s="1"/>
  <c r="D37" i="1" l="1"/>
  <c r="D41" i="1" s="1"/>
  <c r="E33" i="1"/>
  <c r="E47" i="1"/>
  <c r="G20" i="1"/>
  <c r="G52" i="1"/>
  <c r="G54" i="1"/>
  <c r="B33" i="1"/>
  <c r="B51" i="1" s="1"/>
  <c r="B47" i="1"/>
  <c r="C47" i="1"/>
  <c r="C33" i="1"/>
  <c r="C51" i="1" s="1"/>
  <c r="E42" i="1"/>
  <c r="D45" i="1"/>
  <c r="D46" i="1" s="1"/>
  <c r="F20" i="1"/>
  <c r="F52" i="1"/>
  <c r="F54" i="1"/>
  <c r="D48" i="1"/>
  <c r="D49" i="1"/>
  <c r="F42" i="1" l="1"/>
  <c r="E48" i="1"/>
  <c r="F33" i="1"/>
  <c r="F47" i="1"/>
  <c r="C49" i="1"/>
  <c r="C48" i="1"/>
  <c r="E37" i="1"/>
  <c r="E41" i="1" s="1"/>
  <c r="B49" i="1"/>
  <c r="B48" i="1"/>
  <c r="G47" i="1"/>
  <c r="G33" i="1"/>
  <c r="D51" i="1"/>
  <c r="E45" i="1" l="1"/>
  <c r="G37" i="1"/>
  <c r="G51" i="1" s="1"/>
  <c r="G48" i="1"/>
  <c r="F48" i="1"/>
  <c r="E51" i="1"/>
  <c r="F37" i="1"/>
  <c r="F41" i="1" s="1"/>
  <c r="G42" i="1"/>
  <c r="G41" i="1" l="1"/>
  <c r="F45" i="1"/>
  <c r="E46" i="1"/>
  <c r="E49" i="1"/>
  <c r="G45" i="1"/>
  <c r="F51" i="1"/>
  <c r="F46" i="1" l="1"/>
  <c r="F49" i="1"/>
  <c r="G46" i="1"/>
  <c r="G49" i="1"/>
</calcChain>
</file>

<file path=xl/sharedStrings.xml><?xml version="1.0" encoding="utf-8"?>
<sst xmlns="http://schemas.openxmlformats.org/spreadsheetml/2006/main" count="457" uniqueCount="129">
  <si>
    <t>2020 täitmine</t>
  </si>
  <si>
    <t>2021 eeldatav täitmine</t>
  </si>
  <si>
    <t xml:space="preserve">2022 eelarve  </t>
  </si>
  <si>
    <t xml:space="preserve">2023 eelarve  </t>
  </si>
  <si>
    <t xml:space="preserve">2024 eelarve  </t>
  </si>
  <si>
    <t xml:space="preserve">2025 eelarve  </t>
  </si>
  <si>
    <t>Põhitegevuse tulud kokku</t>
  </si>
  <si>
    <t xml:space="preserve">     Maksutulud</t>
  </si>
  <si>
    <t xml:space="preserve">          sh tulumaks</t>
  </si>
  <si>
    <t xml:space="preserve">          sh maamaks</t>
  </si>
  <si>
    <t xml:space="preserve">          sh muud maksutulud</t>
  </si>
  <si>
    <t xml:space="preserve">    Tulud kaupade ja teenuste müügist</t>
  </si>
  <si>
    <t xml:space="preserve">    Saadavad toetused tegevuskuludeks</t>
  </si>
  <si>
    <t xml:space="preserve">         sh  tasandusfond </t>
  </si>
  <si>
    <t xml:space="preserve">         sh  toetusfond</t>
  </si>
  <si>
    <t xml:space="preserve">         sh muud saadud toetused tegevuskuludeks</t>
  </si>
  <si>
    <t xml:space="preserve">     Muud tegevustulud</t>
  </si>
  <si>
    <t>Põhitegevuse kulud kokku</t>
  </si>
  <si>
    <t xml:space="preserve">     Antavad toetused tegevuskuludeks</t>
  </si>
  <si>
    <t xml:space="preserve">     Muud tegevuskulud</t>
  </si>
  <si>
    <t xml:space="preserve">          sh personalikulud</t>
  </si>
  <si>
    <t xml:space="preserve">          sh majandamiskulud</t>
  </si>
  <si>
    <t xml:space="preserve">          sh muud kulud</t>
  </si>
  <si>
    <t>Põhitegevuse tulem</t>
  </si>
  <si>
    <t>Investeerimistegevus kokku</t>
  </si>
  <si>
    <t xml:space="preserve">    Põhivara müük (+)</t>
  </si>
  <si>
    <t xml:space="preserve">    Põhivara soetus (-)</t>
  </si>
  <si>
    <t xml:space="preserve">         sh projektide omaosalus</t>
  </si>
  <si>
    <t xml:space="preserve">   Põhivara soetuseks saadav sihtfinantseerimine (+)</t>
  </si>
  <si>
    <t xml:space="preserve">   Põhivara soetuseks antav sihtfinantseerimine (-)</t>
  </si>
  <si>
    <t xml:space="preserve">   Osaluste ning muude aktsiate ja osade müük (+)</t>
  </si>
  <si>
    <t xml:space="preserve">   Osaluste ning muude aktsiate ja osade soetus (-)</t>
  </si>
  <si>
    <t xml:space="preserve">   Tagasilaekuvad laenud (+)</t>
  </si>
  <si>
    <t xml:space="preserve">   Antavad laenud (-)</t>
  </si>
  <si>
    <t xml:space="preserve">   Finantstulud (+)</t>
  </si>
  <si>
    <t xml:space="preserve">   Finantskulud (-)</t>
  </si>
  <si>
    <t>Eelarve tulem</t>
  </si>
  <si>
    <t>Finantseerimistegevus</t>
  </si>
  <si>
    <t xml:space="preserve">   Kohustiste võtmine (+)</t>
  </si>
  <si>
    <t xml:space="preserve">   Kohustiste tasumine (-)</t>
  </si>
  <si>
    <t>Likviidsete varade muutus (+ suurenemine, - vähenemine)</t>
  </si>
  <si>
    <t>Nõuete ja kohustiste saldode muutus kokku (+ /-)</t>
  </si>
  <si>
    <t xml:space="preserve">   sh nõuete muutus (- suurenemine/ + vähenemine)</t>
  </si>
  <si>
    <t xml:space="preserve">   sh kohustiste muutus (+ suurenemine/ - vähenemine)</t>
  </si>
  <si>
    <t>Likviidsete varade suunamata jääk aasta lõpuks</t>
  </si>
  <si>
    <t>Võlakohustised kokku aasta lõpu seisuga</t>
  </si>
  <si>
    <t xml:space="preserve">    sh üle 1 a perioodiga mittekatkestatav kasutusrent (konto 913100), sihtfinantseerimise kohustised (konto 253550), saadud ettemaksed (kontogrupp 2038)</t>
  </si>
  <si>
    <t xml:space="preserve">    sh kohustised, mille võrra võib ületada netovõlakoormuse piirmäära</t>
  </si>
  <si>
    <r>
      <t>Netovõlakoormus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</si>
  <si>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</si>
  <si>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r>
      <t>Netovõlakoormuse ülemmäär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</si>
  <si>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Netovõlakoormuse individuaalne ülemmäär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</si>
  <si>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t>Vaba netovõlakoormus (eurodes)</t>
  </si>
  <si>
    <t>Põhitegevuse tulude muutus</t>
  </si>
  <si>
    <t>-</t>
  </si>
  <si>
    <t>Põhitegevuse kulude muutus</t>
  </si>
  <si>
    <t>Omafinantseerimise võimekuse näitaja</t>
  </si>
  <si>
    <t>Investeeringuobjektid* (alati "+" märgiga)</t>
  </si>
  <si>
    <t>01 Üldised valitsussektori teenused</t>
  </si>
  <si>
    <t>sh toetuse arvelt</t>
  </si>
  <si>
    <t>sh muude vahendite arvelt (omaosalus)</t>
  </si>
  <si>
    <t>02 Riigikaitse</t>
  </si>
  <si>
    <t>03 Avalik kord ja julgeolek</t>
  </si>
  <si>
    <t>04 Majandus</t>
  </si>
  <si>
    <t>05 Keskkonnakaitse</t>
  </si>
  <si>
    <t>06 Elamu- ja kommunaalmajandus</t>
  </si>
  <si>
    <t>07 Tervishoid</t>
  </si>
  <si>
    <t>08 Vabaaeg, kultuur ja religioon</t>
  </si>
  <si>
    <t>09 Haridus</t>
  </si>
  <si>
    <t>10 Sotsiaalne kaitse</t>
  </si>
  <si>
    <t>KÕIK KOKKU</t>
  </si>
  <si>
    <t>Suuremad investeeringud nimeliselt</t>
  </si>
  <si>
    <t xml:space="preserve">04 Teehoiukava  elluviimine </t>
  </si>
  <si>
    <t>04 Tapa Valgejõe puiestee Õuna ristmik</t>
  </si>
  <si>
    <t>04 Tapa Valgejõe puiestee</t>
  </si>
  <si>
    <t xml:space="preserve">04 Tamsalu Paide mnt </t>
  </si>
  <si>
    <t>04 Läpi-Ojaküla tee</t>
  </si>
  <si>
    <t>04 Uudeküla-Porkuni kergliiklustee eelprojekt</t>
  </si>
  <si>
    <t>04 Jäneda kergtee eelprojekt</t>
  </si>
  <si>
    <t>04 Kaasav eelarve</t>
  </si>
  <si>
    <t>04 Tapa keskväljaku rekonstrueerimine</t>
  </si>
  <si>
    <t xml:space="preserve">04  Tapa linna algkoolihoone </t>
  </si>
  <si>
    <t xml:space="preserve">04  Tapa raudteejaam </t>
  </si>
  <si>
    <t>05 Tapa Jäätmejaam</t>
  </si>
  <si>
    <t>06  Korterelamu ehitamine Tapal</t>
  </si>
  <si>
    <t>06 Tänavavalgustuse rekonstrueerimine Tapa,Tamsalu</t>
  </si>
  <si>
    <t>06 Jäneda lossi ruumide rek</t>
  </si>
  <si>
    <t xml:space="preserve">06 Tapa Vallahooldus </t>
  </si>
  <si>
    <t>06 Hajaasustuse programm</t>
  </si>
  <si>
    <t>sh toetuse arvelt konto 3502</t>
  </si>
  <si>
    <t>sh muude vahendite arvelt (omaosalus) konto 4502</t>
  </si>
  <si>
    <t>08 Tamsalu Suusastaadion</t>
  </si>
  <si>
    <t>08 Tapa  linna spordiväljak</t>
  </si>
  <si>
    <t>08 Tapa linnastaadioni projekteerimine</t>
  </si>
  <si>
    <t>08 Mänguväljakud, puhkealad</t>
  </si>
  <si>
    <t>08 Avalikud pargid 100 tamme park</t>
  </si>
  <si>
    <t>08 Tamsalu kirik</t>
  </si>
  <si>
    <t>08 Tamsalu Spordikeskus</t>
  </si>
  <si>
    <t>09 Tapa Keelekõmbluskooli invatõstuk</t>
  </si>
  <si>
    <t>09 Jäneda kooli renoveerimine ja õueala</t>
  </si>
  <si>
    <t>09 Tamsalu gümnaasium</t>
  </si>
  <si>
    <t>09 Pisipõnn  lasteaed</t>
  </si>
  <si>
    <t>09 Vikerkaar  lasteaed</t>
  </si>
  <si>
    <t>09 8-kohaline väikebuss</t>
  </si>
  <si>
    <t>09 Tapa Keelekümbluskooli ja Tamsalu Gümnaasiumi köökide kapitaalremont ja seadmed ning transpordivahend</t>
  </si>
  <si>
    <t>09 Vajangu keskuse piirdeaed</t>
  </si>
  <si>
    <t xml:space="preserve">10 Tapa hooldekodu renoveerimine  </t>
  </si>
  <si>
    <t xml:space="preserve">10 VW Kombi 645BSG jääkmaksumusega ostmine  </t>
  </si>
  <si>
    <t>Tapa vald</t>
  </si>
  <si>
    <t>Põhitegevustulem</t>
  </si>
  <si>
    <t>Nõuete ja kohustuste saldode muutus (+/-)</t>
  </si>
  <si>
    <t>Võlakohustused kokku aasta lõpu seisuga</t>
  </si>
  <si>
    <t xml:space="preserve">    sh kohustused, mille võrra võib ületada netovõlakoormuse piirmäära (arvestusüksuse väline)</t>
  </si>
  <si>
    <t>Netovõlakoormus (eurodes)</t>
  </si>
  <si>
    <t>Netovõlakoormus (%)</t>
  </si>
  <si>
    <t>Netovõlakoormuse ülemmäär (eurodes)</t>
  </si>
  <si>
    <t>Netovõlakoormuse ülemmäär (%)</t>
  </si>
  <si>
    <r>
      <t xml:space="preserve">         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</si>
  <si>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t>E/a kontroll (tasakaal)</t>
  </si>
  <si>
    <t>04 Tapa linna vabadussamba rajamine</t>
  </si>
  <si>
    <t>04 Porkuni piirkonna arendamine</t>
  </si>
  <si>
    <t>06 Tapa valla välisvalgustuse arendamine II etapp</t>
  </si>
  <si>
    <t>06 Energiasäästumeetmete rakendamine munitsipaalhoonetel</t>
  </si>
  <si>
    <t>06 Tapa valla elamukruntide arendamine</t>
  </si>
  <si>
    <r>
      <t xml:space="preserve">   sh alates </t>
    </r>
    <r>
      <rPr>
        <b/>
        <i/>
        <sz val="8"/>
        <color rgb="FF000000"/>
        <rFont val="Arial"/>
        <family val="2"/>
      </rPr>
      <t>2012</t>
    </r>
    <r>
      <rPr>
        <i/>
        <sz val="8"/>
        <color rgb="FF000000"/>
        <rFont val="Arial"/>
        <family val="2"/>
      </rPr>
      <t xml:space="preserve"> sõlmitud katkestamatud kasutusrendimaksed </t>
    </r>
  </si>
  <si>
    <r>
      <t>Netovõlakoormus (</t>
    </r>
    <r>
      <rPr>
        <b/>
        <u/>
        <sz val="8"/>
        <color rgb="FF000000"/>
        <rFont val="Arial"/>
        <family val="2"/>
      </rPr>
      <t>eurodes</t>
    </r>
    <r>
      <rPr>
        <b/>
        <sz val="8"/>
        <color rgb="FF000000"/>
        <rFont val="Arial"/>
        <family val="2"/>
      </rPr>
      <t>)</t>
    </r>
  </si>
  <si>
    <r>
      <t>Netovõlakoormus (</t>
    </r>
    <r>
      <rPr>
        <b/>
        <u/>
        <sz val="8"/>
        <color rgb="FF000000"/>
        <rFont val="Arial"/>
        <family val="2"/>
      </rPr>
      <t>%</t>
    </r>
    <r>
      <rPr>
        <b/>
        <sz val="8"/>
        <color rgb="FF000000"/>
        <rFont val="Arial"/>
        <family val="2"/>
      </rPr>
      <t>)</t>
    </r>
  </si>
  <si>
    <r>
      <t>Netovõlakoormuse ülemmäär (</t>
    </r>
    <r>
      <rPr>
        <b/>
        <u/>
        <sz val="8"/>
        <color rgb="FF000000"/>
        <rFont val="Arial"/>
        <family val="2"/>
      </rPr>
      <t>eurodes</t>
    </r>
    <r>
      <rPr>
        <b/>
        <sz val="8"/>
        <color rgb="FF000000"/>
        <rFont val="Arial"/>
        <family val="2"/>
      </rPr>
      <t>)</t>
    </r>
  </si>
  <si>
    <r>
      <t>Netovõlakoormuse individuaalne ülemmäär (</t>
    </r>
    <r>
      <rPr>
        <b/>
        <u/>
        <sz val="8"/>
        <color rgb="FF000000"/>
        <rFont val="Arial"/>
        <family val="2"/>
      </rPr>
      <t>%</t>
    </r>
    <r>
      <rPr>
        <b/>
        <sz val="8"/>
        <color rgb="FF00000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</si>
</sst>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6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</font>
    <font>
      <i/>
      <sz val="8"/>
      <name val="Arial"/>
      <family val="2"/>
      <charset val="186"/>
    </font>
    <font>
      <b/>
      <i/>
      <sz val="8"/>
      <name val="Arial"/>
      <family val="2"/>
      <charset val="186"/>
    </font>
    <font>
      <b/>
      <u/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Arial"/>
      <family val="2"/>
    </font>
    <font>
      <b/>
      <sz val="8"/>
      <name val="Arial"/>
      <family val="2"/>
      <charset val="186"/>
    </font>
    <font>
      <sz val="8"/>
      <color indexed="8"/>
      <name val="Arial"/>
      <family val="2"/>
      <charset val="186"/>
    </font>
    <font>
      <sz val="10"/>
      <name val="Times New Roman"/>
      <family val="1"/>
    </font>
    <font>
      <sz val="10"/>
      <color theme="1"/>
      <name val="Arial1"/>
      <charset val="186"/>
    </font>
    <font>
      <b/>
      <sz val="10"/>
      <color theme="1"/>
      <name val="Arial"/>
      <family val="2"/>
    </font>
    <font>
      <b/>
      <sz val="10"/>
      <color indexed="10"/>
      <name val="Arial"/>
      <family val="2"/>
      <charset val="186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i/>
      <sz val="8"/>
      <color rgb="FF000000"/>
      <name val="Arial"/>
      <family val="2"/>
    </font>
    <font>
      <b/>
      <i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theme="1"/>
      <name val="Arial"/>
      <family val="2"/>
    </font>
    <font>
      <i/>
      <sz val="8"/>
      <color theme="1"/>
      <name val="Arial"/>
      <family val="2"/>
    </font>
    <font>
      <b/>
      <u/>
      <sz val="8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EDEDED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" fillId="0" borderId="0"/>
  </cellStyleXfs>
  <cellXfs count="187">
    <xf numFmtId="0" fontId="0" fillId="0" borderId="0" xfId="0"/>
    <xf numFmtId="0" fontId="1" fillId="0" borderId="0" xfId="0" applyFont="1"/>
    <xf numFmtId="3" fontId="1" fillId="0" borderId="5" xfId="0" applyNumberFormat="1" applyFont="1" applyBorder="1"/>
    <xf numFmtId="3" fontId="1" fillId="0" borderId="6" xfId="0" applyNumberFormat="1" applyFont="1" applyBorder="1"/>
    <xf numFmtId="0" fontId="3" fillId="0" borderId="0" xfId="0" applyFont="1"/>
    <xf numFmtId="0" fontId="3" fillId="0" borderId="9" xfId="2" applyFont="1" applyBorder="1"/>
    <xf numFmtId="0" fontId="6" fillId="0" borderId="9" xfId="0" applyFont="1" applyBorder="1" applyAlignment="1">
      <alignment wrapText="1"/>
    </xf>
    <xf numFmtId="0" fontId="6" fillId="0" borderId="17" xfId="0" applyFont="1" applyBorder="1" applyAlignment="1">
      <alignment wrapText="1"/>
    </xf>
    <xf numFmtId="0" fontId="11" fillId="0" borderId="20" xfId="3" applyFont="1" applyBorder="1" applyAlignment="1">
      <alignment wrapText="1"/>
    </xf>
    <xf numFmtId="3" fontId="4" fillId="0" borderId="5" xfId="0" applyNumberFormat="1" applyFont="1" applyBorder="1"/>
    <xf numFmtId="3" fontId="4" fillId="0" borderId="22" xfId="0" applyNumberFormat="1" applyFont="1" applyBorder="1"/>
    <xf numFmtId="0" fontId="11" fillId="0" borderId="9" xfId="3" applyFont="1" applyBorder="1" applyAlignment="1">
      <alignment wrapText="1"/>
    </xf>
    <xf numFmtId="0" fontId="11" fillId="0" borderId="9" xfId="0" applyFont="1" applyBorder="1" applyAlignment="1">
      <alignment wrapText="1"/>
    </xf>
    <xf numFmtId="3" fontId="4" fillId="0" borderId="18" xfId="0" applyNumberFormat="1" applyFont="1" applyBorder="1"/>
    <xf numFmtId="3" fontId="1" fillId="2" borderId="5" xfId="0" applyNumberFormat="1" applyFont="1" applyFill="1" applyBorder="1"/>
    <xf numFmtId="3" fontId="1" fillId="2" borderId="6" xfId="0" applyNumberFormat="1" applyFont="1" applyFill="1" applyBorder="1"/>
    <xf numFmtId="3" fontId="1" fillId="2" borderId="16" xfId="0" applyNumberFormat="1" applyFont="1" applyFill="1" applyBorder="1"/>
    <xf numFmtId="0" fontId="3" fillId="3" borderId="2" xfId="0" applyFont="1" applyFill="1" applyBorder="1" applyAlignment="1">
      <alignment horizontal="center" wrapText="1"/>
    </xf>
    <xf numFmtId="3" fontId="0" fillId="0" borderId="0" xfId="0" applyNumberFormat="1"/>
    <xf numFmtId="3" fontId="2" fillId="2" borderId="5" xfId="0" applyNumberFormat="1" applyFont="1" applyFill="1" applyBorder="1" applyAlignment="1">
      <alignment wrapText="1"/>
    </xf>
    <xf numFmtId="3" fontId="2" fillId="2" borderId="6" xfId="0" applyNumberFormat="1" applyFont="1" applyFill="1" applyBorder="1" applyAlignment="1">
      <alignment wrapText="1"/>
    </xf>
    <xf numFmtId="0" fontId="3" fillId="2" borderId="9" xfId="0" applyFont="1" applyFill="1" applyBorder="1" applyAlignment="1">
      <alignment horizontal="left" wrapText="1"/>
    </xf>
    <xf numFmtId="3" fontId="3" fillId="2" borderId="5" xfId="0" applyNumberFormat="1" applyFont="1" applyFill="1" applyBorder="1" applyAlignment="1">
      <alignment wrapText="1"/>
    </xf>
    <xf numFmtId="3" fontId="3" fillId="2" borderId="6" xfId="0" applyNumberFormat="1" applyFont="1" applyFill="1" applyBorder="1" applyAlignment="1">
      <alignment wrapText="1"/>
    </xf>
    <xf numFmtId="0" fontId="2" fillId="2" borderId="9" xfId="0" applyFont="1" applyFill="1" applyBorder="1" applyAlignment="1">
      <alignment horizontal="left" wrapText="1"/>
    </xf>
    <xf numFmtId="0" fontId="2" fillId="2" borderId="9" xfId="0" applyFont="1" applyFill="1" applyBorder="1" applyAlignment="1">
      <alignment wrapText="1"/>
    </xf>
    <xf numFmtId="3" fontId="3" fillId="2" borderId="6" xfId="0" applyNumberFormat="1" applyFont="1" applyFill="1" applyBorder="1"/>
    <xf numFmtId="3" fontId="1" fillId="2" borderId="5" xfId="0" applyNumberFormat="1" applyFont="1" applyFill="1" applyBorder="1" applyAlignment="1">
      <alignment wrapText="1"/>
    </xf>
    <xf numFmtId="3" fontId="1" fillId="2" borderId="6" xfId="0" applyNumberFormat="1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3" fontId="5" fillId="2" borderId="7" xfId="0" applyNumberFormat="1" applyFont="1" applyFill="1" applyBorder="1" applyAlignment="1">
      <alignment wrapText="1"/>
    </xf>
    <xf numFmtId="3" fontId="5" fillId="2" borderId="6" xfId="0" applyNumberFormat="1" applyFont="1" applyFill="1" applyBorder="1" applyAlignment="1">
      <alignment wrapText="1"/>
    </xf>
    <xf numFmtId="0" fontId="1" fillId="2" borderId="0" xfId="0" applyFont="1" applyFill="1"/>
    <xf numFmtId="0" fontId="2" fillId="3" borderId="1" xfId="0" applyFont="1" applyFill="1" applyBorder="1" applyAlignment="1">
      <alignment horizontal="center" wrapText="1"/>
    </xf>
    <xf numFmtId="0" fontId="3" fillId="2" borderId="24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 wrapText="1"/>
    </xf>
    <xf numFmtId="3" fontId="2" fillId="2" borderId="4" xfId="0" applyNumberFormat="1" applyFont="1" applyFill="1" applyBorder="1" applyAlignment="1">
      <alignment horizontal="right" wrapText="1"/>
    </xf>
    <xf numFmtId="0" fontId="4" fillId="2" borderId="23" xfId="0" applyFont="1" applyFill="1" applyBorder="1" applyAlignment="1">
      <alignment horizontal="left"/>
    </xf>
    <xf numFmtId="3" fontId="5" fillId="2" borderId="5" xfId="0" applyNumberFormat="1" applyFont="1" applyFill="1" applyBorder="1" applyAlignment="1">
      <alignment wrapText="1"/>
    </xf>
    <xf numFmtId="3" fontId="1" fillId="2" borderId="7" xfId="0" applyNumberFormat="1" applyFont="1" applyFill="1" applyBorder="1" applyAlignment="1">
      <alignment wrapText="1"/>
    </xf>
    <xf numFmtId="0" fontId="3" fillId="2" borderId="23" xfId="0" applyFont="1" applyFill="1" applyBorder="1" applyAlignment="1">
      <alignment horizontal="left"/>
    </xf>
    <xf numFmtId="3" fontId="2" fillId="2" borderId="7" xfId="0" applyNumberFormat="1" applyFont="1" applyFill="1" applyBorder="1" applyAlignment="1">
      <alignment wrapText="1"/>
    </xf>
    <xf numFmtId="0" fontId="6" fillId="2" borderId="23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3" fontId="3" fillId="4" borderId="7" xfId="0" applyNumberFormat="1" applyFont="1" applyFill="1" applyBorder="1" applyAlignment="1">
      <alignment wrapText="1"/>
    </xf>
    <xf numFmtId="3" fontId="3" fillId="4" borderId="5" xfId="0" applyNumberFormat="1" applyFont="1" applyFill="1" applyBorder="1" applyAlignment="1">
      <alignment wrapText="1"/>
    </xf>
    <xf numFmtId="3" fontId="3" fillId="4" borderId="6" xfId="0" applyNumberFormat="1" applyFont="1" applyFill="1" applyBorder="1" applyAlignment="1">
      <alignment wrapText="1"/>
    </xf>
    <xf numFmtId="3" fontId="3" fillId="2" borderId="7" xfId="0" applyNumberFormat="1" applyFont="1" applyFill="1" applyBorder="1" applyAlignment="1">
      <alignment wrapText="1"/>
    </xf>
    <xf numFmtId="0" fontId="4" fillId="2" borderId="9" xfId="0" applyFont="1" applyFill="1" applyBorder="1" applyAlignment="1">
      <alignment horizontal="left" wrapText="1"/>
    </xf>
    <xf numFmtId="49" fontId="6" fillId="2" borderId="9" xfId="0" applyNumberFormat="1" applyFont="1" applyFill="1" applyBorder="1" applyAlignment="1">
      <alignment horizontal="left" wrapText="1"/>
    </xf>
    <xf numFmtId="0" fontId="12" fillId="2" borderId="9" xfId="0" applyFont="1" applyFill="1" applyBorder="1" applyAlignment="1">
      <alignment horizontal="left" wrapText="1"/>
    </xf>
    <xf numFmtId="0" fontId="4" fillId="2" borderId="9" xfId="1" applyFont="1" applyFill="1" applyBorder="1"/>
    <xf numFmtId="0" fontId="4" fillId="2" borderId="8" xfId="0" applyFont="1" applyFill="1" applyBorder="1" applyAlignment="1">
      <alignment horizontal="left"/>
    </xf>
    <xf numFmtId="3" fontId="5" fillId="2" borderId="10" xfId="0" applyNumberFormat="1" applyFont="1" applyFill="1" applyBorder="1" applyAlignment="1">
      <alignment wrapText="1"/>
    </xf>
    <xf numFmtId="3" fontId="13" fillId="2" borderId="5" xfId="1" applyNumberFormat="1" applyFont="1" applyFill="1" applyBorder="1"/>
    <xf numFmtId="0" fontId="4" fillId="2" borderId="11" xfId="0" applyFont="1" applyFill="1" applyBorder="1" applyAlignment="1">
      <alignment horizontal="left" wrapText="1"/>
    </xf>
    <xf numFmtId="3" fontId="5" fillId="2" borderId="12" xfId="0" applyNumberFormat="1" applyFont="1" applyFill="1" applyBorder="1" applyAlignment="1">
      <alignment wrapText="1"/>
    </xf>
    <xf numFmtId="0" fontId="10" fillId="2" borderId="9" xfId="0" applyFont="1" applyFill="1" applyBorder="1"/>
    <xf numFmtId="0" fontId="4" fillId="2" borderId="9" xfId="0" applyFont="1" applyFill="1" applyBorder="1" applyAlignment="1">
      <alignment wrapText="1"/>
    </xf>
    <xf numFmtId="3" fontId="14" fillId="2" borderId="13" xfId="0" applyNumberFormat="1" applyFont="1" applyFill="1" applyBorder="1"/>
    <xf numFmtId="3" fontId="14" fillId="2" borderId="14" xfId="0" applyNumberFormat="1" applyFont="1" applyFill="1" applyBorder="1"/>
    <xf numFmtId="0" fontId="4" fillId="2" borderId="8" xfId="0" applyFont="1" applyFill="1" applyBorder="1"/>
    <xf numFmtId="3" fontId="1" fillId="2" borderId="7" xfId="0" applyNumberFormat="1" applyFont="1" applyFill="1" applyBorder="1"/>
    <xf numFmtId="0" fontId="15" fillId="2" borderId="9" xfId="0" applyFont="1" applyFill="1" applyBorder="1"/>
    <xf numFmtId="3" fontId="3" fillId="2" borderId="5" xfId="0" applyNumberFormat="1" applyFont="1" applyFill="1" applyBorder="1"/>
    <xf numFmtId="3" fontId="1" fillId="2" borderId="25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wrapText="1"/>
    </xf>
    <xf numFmtId="3" fontId="1" fillId="2" borderId="26" xfId="0" applyNumberFormat="1" applyFont="1" applyFill="1" applyBorder="1" applyAlignment="1">
      <alignment horizontal="right"/>
    </xf>
    <xf numFmtId="164" fontId="10" fillId="2" borderId="7" xfId="0" applyNumberFormat="1" applyFont="1" applyFill="1" applyBorder="1" applyAlignment="1">
      <alignment wrapText="1"/>
    </xf>
    <xf numFmtId="164" fontId="10" fillId="2" borderId="5" xfId="0" applyNumberFormat="1" applyFont="1" applyFill="1" applyBorder="1" applyAlignment="1">
      <alignment wrapText="1"/>
    </xf>
    <xf numFmtId="164" fontId="10" fillId="2" borderId="6" xfId="0" applyNumberFormat="1" applyFont="1" applyFill="1" applyBorder="1" applyAlignment="1">
      <alignment wrapText="1"/>
    </xf>
    <xf numFmtId="0" fontId="5" fillId="0" borderId="8" xfId="0" applyFont="1" applyBorder="1" applyAlignment="1">
      <alignment wrapText="1"/>
    </xf>
    <xf numFmtId="10" fontId="5" fillId="0" borderId="7" xfId="0" applyNumberFormat="1" applyFont="1" applyBorder="1" applyAlignment="1">
      <alignment wrapText="1"/>
    </xf>
    <xf numFmtId="0" fontId="0" fillId="0" borderId="5" xfId="0" applyBorder="1"/>
    <xf numFmtId="0" fontId="0" fillId="0" borderId="6" xfId="0" applyBorder="1"/>
    <xf numFmtId="0" fontId="16" fillId="0" borderId="17" xfId="0" applyFont="1" applyBorder="1" applyAlignment="1">
      <alignment wrapText="1"/>
    </xf>
    <xf numFmtId="3" fontId="16" fillId="5" borderId="18" xfId="0" applyNumberFormat="1" applyFont="1" applyFill="1" applyBorder="1" applyAlignment="1">
      <alignment wrapText="1"/>
    </xf>
    <xf numFmtId="3" fontId="16" fillId="5" borderId="19" xfId="0" applyNumberFormat="1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3" fontId="4" fillId="0" borderId="5" xfId="0" applyNumberFormat="1" applyFont="1" applyBorder="1" applyAlignment="1">
      <alignment horizontal="center" wrapText="1"/>
    </xf>
    <xf numFmtId="10" fontId="4" fillId="0" borderId="5" xfId="0" applyNumberFormat="1" applyFont="1" applyBorder="1" applyAlignment="1">
      <alignment wrapText="1"/>
    </xf>
    <xf numFmtId="4" fontId="4" fillId="0" borderId="5" xfId="0" applyNumberFormat="1" applyFont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3" fontId="3" fillId="6" borderId="5" xfId="0" applyNumberFormat="1" applyFont="1" applyFill="1" applyBorder="1"/>
    <xf numFmtId="3" fontId="3" fillId="6" borderId="6" xfId="0" applyNumberFormat="1" applyFont="1" applyFill="1" applyBorder="1"/>
    <xf numFmtId="3" fontId="1" fillId="7" borderId="5" xfId="0" applyNumberFormat="1" applyFont="1" applyFill="1" applyBorder="1"/>
    <xf numFmtId="0" fontId="3" fillId="4" borderId="9" xfId="0" applyFont="1" applyFill="1" applyBorder="1" applyAlignment="1">
      <alignment wrapText="1"/>
    </xf>
    <xf numFmtId="3" fontId="3" fillId="4" borderId="5" xfId="0" applyNumberFormat="1" applyFont="1" applyFill="1" applyBorder="1"/>
    <xf numFmtId="3" fontId="3" fillId="4" borderId="6" xfId="0" applyNumberFormat="1" applyFont="1" applyFill="1" applyBorder="1"/>
    <xf numFmtId="3" fontId="1" fillId="7" borderId="6" xfId="0" applyNumberFormat="1" applyFont="1" applyFill="1" applyBorder="1"/>
    <xf numFmtId="3" fontId="1" fillId="6" borderId="18" xfId="0" applyNumberFormat="1" applyFont="1" applyFill="1" applyBorder="1"/>
    <xf numFmtId="3" fontId="1" fillId="7" borderId="18" xfId="0" applyNumberFormat="1" applyFont="1" applyFill="1" applyBorder="1"/>
    <xf numFmtId="3" fontId="1" fillId="7" borderId="19" xfId="0" applyNumberFormat="1" applyFont="1" applyFill="1" applyBorder="1"/>
    <xf numFmtId="0" fontId="0" fillId="7" borderId="3" xfId="0" applyFill="1" applyBorder="1"/>
    <xf numFmtId="3" fontId="11" fillId="6" borderId="3" xfId="0" applyNumberFormat="1" applyFont="1" applyFill="1" applyBorder="1"/>
    <xf numFmtId="3" fontId="11" fillId="6" borderId="21" xfId="0" applyNumberFormat="1" applyFont="1" applyFill="1" applyBorder="1"/>
    <xf numFmtId="0" fontId="0" fillId="7" borderId="5" xfId="0" applyFill="1" applyBorder="1"/>
    <xf numFmtId="3" fontId="11" fillId="6" borderId="5" xfId="0" applyNumberFormat="1" applyFont="1" applyFill="1" applyBorder="1"/>
    <xf numFmtId="3" fontId="11" fillId="6" borderId="22" xfId="0" applyNumberFormat="1" applyFont="1" applyFill="1" applyBorder="1"/>
    <xf numFmtId="0" fontId="11" fillId="2" borderId="9" xfId="3" applyFont="1" applyFill="1" applyBorder="1" applyAlignment="1">
      <alignment wrapText="1"/>
    </xf>
    <xf numFmtId="0" fontId="11" fillId="8" borderId="9" xfId="3" applyFont="1" applyFill="1" applyBorder="1" applyAlignment="1">
      <alignment wrapText="1"/>
    </xf>
    <xf numFmtId="3" fontId="4" fillId="2" borderId="5" xfId="0" applyNumberFormat="1" applyFont="1" applyFill="1" applyBorder="1"/>
    <xf numFmtId="0" fontId="11" fillId="8" borderId="9" xfId="0" applyFont="1" applyFill="1" applyBorder="1" applyAlignment="1">
      <alignment wrapText="1"/>
    </xf>
    <xf numFmtId="0" fontId="11" fillId="8" borderId="0" xfId="0" applyFont="1" applyFill="1"/>
    <xf numFmtId="3" fontId="4" fillId="7" borderId="5" xfId="0" applyNumberFormat="1" applyFont="1" applyFill="1" applyBorder="1"/>
    <xf numFmtId="3" fontId="4" fillId="7" borderId="22" xfId="0" applyNumberFormat="1" applyFont="1" applyFill="1" applyBorder="1"/>
    <xf numFmtId="0" fontId="11" fillId="9" borderId="9" xfId="3" applyFont="1" applyFill="1" applyBorder="1" applyAlignment="1">
      <alignment wrapText="1"/>
    </xf>
    <xf numFmtId="3" fontId="4" fillId="7" borderId="6" xfId="0" applyNumberFormat="1" applyFont="1" applyFill="1" applyBorder="1"/>
    <xf numFmtId="0" fontId="0" fillId="7" borderId="18" xfId="0" applyFill="1" applyBorder="1"/>
    <xf numFmtId="0" fontId="17" fillId="10" borderId="27" xfId="0" applyFont="1" applyFill="1" applyBorder="1" applyAlignment="1">
      <alignment wrapText="1"/>
    </xf>
    <xf numFmtId="0" fontId="18" fillId="10" borderId="28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29" xfId="0" applyFont="1" applyBorder="1" applyAlignment="1">
      <alignment vertical="center"/>
    </xf>
    <xf numFmtId="3" fontId="18" fillId="11" borderId="30" xfId="0" applyNumberFormat="1" applyFont="1" applyFill="1" applyBorder="1" applyAlignment="1">
      <alignment horizontal="right" vertical="center" wrapText="1"/>
    </xf>
    <xf numFmtId="0" fontId="20" fillId="12" borderId="31" xfId="0" applyFont="1" applyFill="1" applyBorder="1" applyAlignment="1">
      <alignment vertical="center"/>
    </xf>
    <xf numFmtId="0" fontId="18" fillId="11" borderId="30" xfId="0" applyFont="1" applyFill="1" applyBorder="1" applyAlignment="1">
      <alignment horizontal="right" vertical="center" wrapText="1"/>
    </xf>
    <xf numFmtId="0" fontId="19" fillId="0" borderId="29" xfId="0" applyFont="1" applyBorder="1" applyAlignment="1">
      <alignment vertical="center" wrapText="1"/>
    </xf>
    <xf numFmtId="0" fontId="17" fillId="0" borderId="29" xfId="0" applyFont="1" applyBorder="1" applyAlignment="1">
      <alignment vertical="center"/>
    </xf>
    <xf numFmtId="0" fontId="22" fillId="11" borderId="30" xfId="0" applyFont="1" applyFill="1" applyBorder="1" applyAlignment="1">
      <alignment vertical="center"/>
    </xf>
    <xf numFmtId="3" fontId="18" fillId="11" borderId="30" xfId="0" applyNumberFormat="1" applyFont="1" applyFill="1" applyBorder="1" applyAlignment="1">
      <alignment horizontal="right" vertical="center"/>
    </xf>
    <xf numFmtId="0" fontId="17" fillId="0" borderId="29" xfId="0" applyFont="1" applyBorder="1" applyAlignment="1">
      <alignment vertical="center" wrapText="1"/>
    </xf>
    <xf numFmtId="0" fontId="22" fillId="11" borderId="30" xfId="0" applyFont="1" applyFill="1" applyBorder="1" applyAlignment="1">
      <alignment horizontal="right" vertical="center" wrapText="1"/>
    </xf>
    <xf numFmtId="3" fontId="22" fillId="11" borderId="32" xfId="0" applyNumberFormat="1" applyFont="1" applyFill="1" applyBorder="1" applyAlignment="1">
      <alignment horizontal="right" vertical="center" wrapText="1"/>
    </xf>
    <xf numFmtId="3" fontId="22" fillId="11" borderId="33" xfId="0" applyNumberFormat="1" applyFont="1" applyFill="1" applyBorder="1" applyAlignment="1">
      <alignment horizontal="right" vertical="center" wrapText="1"/>
    </xf>
    <xf numFmtId="3" fontId="22" fillId="11" borderId="29" xfId="0" applyNumberFormat="1" applyFont="1" applyFill="1" applyBorder="1" applyAlignment="1">
      <alignment horizontal="right" vertical="center" wrapText="1"/>
    </xf>
    <xf numFmtId="10" fontId="22" fillId="11" borderId="30" xfId="0" applyNumberFormat="1" applyFont="1" applyFill="1" applyBorder="1" applyAlignment="1">
      <alignment horizontal="right" vertical="center" wrapText="1"/>
    </xf>
    <xf numFmtId="3" fontId="22" fillId="11" borderId="30" xfId="0" applyNumberFormat="1" applyFont="1" applyFill="1" applyBorder="1" applyAlignment="1">
      <alignment horizontal="right" vertical="center" wrapText="1"/>
    </xf>
    <xf numFmtId="0" fontId="19" fillId="10" borderId="27" xfId="0" applyFont="1" applyFill="1" applyBorder="1" applyAlignment="1">
      <alignment horizontal="center" vertical="center" wrapText="1"/>
    </xf>
    <xf numFmtId="0" fontId="23" fillId="0" borderId="0" xfId="0" applyFont="1"/>
    <xf numFmtId="0" fontId="18" fillId="11" borderId="29" xfId="0" applyFont="1" applyFill="1" applyBorder="1" applyAlignment="1">
      <alignment vertical="center" wrapText="1"/>
    </xf>
    <xf numFmtId="3" fontId="18" fillId="11" borderId="32" xfId="0" applyNumberFormat="1" applyFont="1" applyFill="1" applyBorder="1" applyAlignment="1">
      <alignment horizontal="right" vertical="center" wrapText="1"/>
    </xf>
    <xf numFmtId="3" fontId="18" fillId="11" borderId="33" xfId="0" applyNumberFormat="1" applyFont="1" applyFill="1" applyBorder="1" applyAlignment="1">
      <alignment horizontal="right" vertical="center" wrapText="1"/>
    </xf>
    <xf numFmtId="3" fontId="18" fillId="11" borderId="29" xfId="0" applyNumberFormat="1" applyFont="1" applyFill="1" applyBorder="1" applyAlignment="1">
      <alignment horizontal="right" vertical="center" wrapText="1"/>
    </xf>
    <xf numFmtId="0" fontId="22" fillId="11" borderId="29" xfId="0" applyFont="1" applyFill="1" applyBorder="1" applyAlignment="1">
      <alignment vertical="center" wrapText="1"/>
    </xf>
    <xf numFmtId="3" fontId="22" fillId="11" borderId="29" xfId="0" applyNumberFormat="1" applyFont="1" applyFill="1" applyBorder="1" applyAlignment="1">
      <alignment horizontal="right" vertical="center"/>
    </xf>
    <xf numFmtId="3" fontId="22" fillId="11" borderId="30" xfId="0" applyNumberFormat="1" applyFont="1" applyFill="1" applyBorder="1" applyAlignment="1">
      <alignment horizontal="right" vertical="center"/>
    </xf>
    <xf numFmtId="3" fontId="23" fillId="0" borderId="0" xfId="0" applyNumberFormat="1" applyFont="1"/>
    <xf numFmtId="0" fontId="20" fillId="11" borderId="29" xfId="0" applyFont="1" applyFill="1" applyBorder="1" applyAlignment="1">
      <alignment vertical="center" wrapText="1"/>
    </xf>
    <xf numFmtId="0" fontId="22" fillId="11" borderId="29" xfId="0" applyFont="1" applyFill="1" applyBorder="1" applyAlignment="1">
      <alignment vertical="center"/>
    </xf>
    <xf numFmtId="0" fontId="22" fillId="11" borderId="32" xfId="0" applyFont="1" applyFill="1" applyBorder="1" applyAlignment="1">
      <alignment horizontal="right" vertical="center" wrapText="1"/>
    </xf>
    <xf numFmtId="0" fontId="22" fillId="11" borderId="33" xfId="0" applyFont="1" applyFill="1" applyBorder="1" applyAlignment="1">
      <alignment horizontal="right" vertical="center" wrapText="1"/>
    </xf>
    <xf numFmtId="0" fontId="22" fillId="11" borderId="8" xfId="0" applyFont="1" applyFill="1" applyBorder="1" applyAlignment="1">
      <alignment vertical="center"/>
    </xf>
    <xf numFmtId="3" fontId="22" fillId="11" borderId="8" xfId="0" applyNumberFormat="1" applyFont="1" applyFill="1" applyBorder="1" applyAlignment="1">
      <alignment horizontal="right" vertical="center" wrapText="1"/>
    </xf>
    <xf numFmtId="0" fontId="22" fillId="11" borderId="30" xfId="0" applyFont="1" applyFill="1" applyBorder="1" applyAlignment="1">
      <alignment horizontal="right" vertical="center"/>
    </xf>
    <xf numFmtId="0" fontId="22" fillId="11" borderId="27" xfId="0" applyFont="1" applyFill="1" applyBorder="1" applyAlignment="1">
      <alignment vertical="center"/>
    </xf>
    <xf numFmtId="0" fontId="22" fillId="11" borderId="34" xfId="0" applyFont="1" applyFill="1" applyBorder="1" applyAlignment="1">
      <alignment horizontal="right" vertical="center" wrapText="1"/>
    </xf>
    <xf numFmtId="0" fontId="22" fillId="11" borderId="35" xfId="0" applyFont="1" applyFill="1" applyBorder="1" applyAlignment="1">
      <alignment horizontal="right" vertical="center" wrapText="1"/>
    </xf>
    <xf numFmtId="0" fontId="19" fillId="10" borderId="27" xfId="0" applyFont="1" applyFill="1" applyBorder="1" applyAlignment="1">
      <alignment vertical="center" wrapText="1"/>
    </xf>
    <xf numFmtId="0" fontId="18" fillId="13" borderId="30" xfId="0" applyFont="1" applyFill="1" applyBorder="1" applyAlignment="1">
      <alignment vertical="center"/>
    </xf>
    <xf numFmtId="0" fontId="18" fillId="13" borderId="30" xfId="0" applyFont="1" applyFill="1" applyBorder="1" applyAlignment="1">
      <alignment horizontal="right" vertical="center"/>
    </xf>
    <xf numFmtId="0" fontId="24" fillId="0" borderId="29" xfId="0" applyFont="1" applyBorder="1" applyAlignment="1">
      <alignment vertical="center" wrapText="1"/>
    </xf>
    <xf numFmtId="0" fontId="22" fillId="14" borderId="30" xfId="0" applyFont="1" applyFill="1" applyBorder="1" applyAlignment="1">
      <alignment vertical="center"/>
    </xf>
    <xf numFmtId="0" fontId="17" fillId="0" borderId="30" xfId="0" applyFont="1" applyBorder="1" applyAlignment="1">
      <alignment vertical="center"/>
    </xf>
    <xf numFmtId="3" fontId="18" fillId="13" borderId="30" xfId="0" applyNumberFormat="1" applyFont="1" applyFill="1" applyBorder="1" applyAlignment="1">
      <alignment horizontal="right" vertical="center"/>
    </xf>
    <xf numFmtId="3" fontId="17" fillId="0" borderId="30" xfId="0" applyNumberFormat="1" applyFont="1" applyBorder="1" applyAlignment="1">
      <alignment horizontal="right" vertical="center"/>
    </xf>
    <xf numFmtId="0" fontId="17" fillId="0" borderId="30" xfId="0" applyFont="1" applyBorder="1" applyAlignment="1">
      <alignment horizontal="right" vertical="center"/>
    </xf>
    <xf numFmtId="0" fontId="18" fillId="15" borderId="29" xfId="0" applyFont="1" applyFill="1" applyBorder="1" applyAlignment="1">
      <alignment vertical="center" wrapText="1"/>
    </xf>
    <xf numFmtId="0" fontId="18" fillId="15" borderId="30" xfId="0" applyFont="1" applyFill="1" applyBorder="1" applyAlignment="1">
      <alignment vertical="center"/>
    </xf>
    <xf numFmtId="3" fontId="18" fillId="15" borderId="30" xfId="0" applyNumberFormat="1" applyFont="1" applyFill="1" applyBorder="1" applyAlignment="1">
      <alignment horizontal="right" vertical="center"/>
    </xf>
    <xf numFmtId="3" fontId="22" fillId="14" borderId="30" xfId="0" applyNumberFormat="1" applyFont="1" applyFill="1" applyBorder="1" applyAlignment="1">
      <alignment horizontal="right" vertical="center"/>
    </xf>
    <xf numFmtId="0" fontId="22" fillId="13" borderId="30" xfId="0" applyFont="1" applyFill="1" applyBorder="1" applyAlignment="1">
      <alignment vertical="center"/>
    </xf>
    <xf numFmtId="0" fontId="22" fillId="11" borderId="29" xfId="0" applyFont="1" applyFill="1" applyBorder="1" applyAlignment="1">
      <alignment horizontal="right" vertical="center" wrapText="1"/>
    </xf>
    <xf numFmtId="0" fontId="22" fillId="11" borderId="32" xfId="0" applyFont="1" applyFill="1" applyBorder="1" applyAlignment="1">
      <alignment vertical="center" wrapText="1"/>
    </xf>
    <xf numFmtId="0" fontId="22" fillId="11" borderId="33" xfId="0" applyFont="1" applyFill="1" applyBorder="1" applyAlignment="1">
      <alignment vertical="center" wrapText="1"/>
    </xf>
    <xf numFmtId="0" fontId="22" fillId="11" borderId="36" xfId="0" applyFont="1" applyFill="1" applyBorder="1" applyAlignment="1">
      <alignment vertical="center"/>
    </xf>
    <xf numFmtId="0" fontId="22" fillId="11" borderId="37" xfId="0" applyFont="1" applyFill="1" applyBorder="1" applyAlignment="1">
      <alignment vertical="center"/>
    </xf>
    <xf numFmtId="0" fontId="22" fillId="11" borderId="38" xfId="0" applyFont="1" applyFill="1" applyBorder="1" applyAlignment="1">
      <alignment vertical="center"/>
    </xf>
    <xf numFmtId="0" fontId="22" fillId="11" borderId="33" xfId="0" applyFont="1" applyFill="1" applyBorder="1" applyAlignment="1">
      <alignment vertical="center"/>
    </xf>
    <xf numFmtId="3" fontId="22" fillId="11" borderId="33" xfId="0" applyNumberFormat="1" applyFont="1" applyFill="1" applyBorder="1" applyAlignment="1">
      <alignment horizontal="right" vertical="center"/>
    </xf>
    <xf numFmtId="0" fontId="18" fillId="11" borderId="27" xfId="0" applyFont="1" applyFill="1" applyBorder="1" applyAlignment="1">
      <alignment vertical="center"/>
    </xf>
    <xf numFmtId="3" fontId="18" fillId="11" borderId="29" xfId="0" applyNumberFormat="1" applyFont="1" applyFill="1" applyBorder="1" applyAlignment="1">
      <alignment horizontal="right" vertical="center"/>
    </xf>
    <xf numFmtId="3" fontId="22" fillId="11" borderId="39" xfId="0" applyNumberFormat="1" applyFont="1" applyFill="1" applyBorder="1" applyAlignment="1">
      <alignment horizontal="right" vertical="center"/>
    </xf>
    <xf numFmtId="0" fontId="5" fillId="0" borderId="0" xfId="0" applyFont="1"/>
    <xf numFmtId="10" fontId="22" fillId="11" borderId="32" xfId="0" applyNumberFormat="1" applyFont="1" applyFill="1" applyBorder="1" applyAlignment="1">
      <alignment horizontal="right" vertical="center" wrapText="1"/>
    </xf>
    <xf numFmtId="10" fontId="22" fillId="11" borderId="29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2" fillId="11" borderId="0" xfId="0" applyFont="1" applyFill="1" applyAlignment="1">
      <alignment vertical="center"/>
    </xf>
    <xf numFmtId="0" fontId="19" fillId="0" borderId="27" xfId="0" applyFont="1" applyBorder="1" applyAlignment="1">
      <alignment vertical="center" wrapText="1"/>
    </xf>
    <xf numFmtId="0" fontId="22" fillId="14" borderId="28" xfId="0" applyFont="1" applyFill="1" applyBorder="1" applyAlignment="1">
      <alignment vertical="center"/>
    </xf>
    <xf numFmtId="3" fontId="18" fillId="13" borderId="28" xfId="0" applyNumberFormat="1" applyFont="1" applyFill="1" applyBorder="1" applyAlignment="1">
      <alignment horizontal="right" vertical="center"/>
    </xf>
    <xf numFmtId="0" fontId="18" fillId="8" borderId="29" xfId="0" applyFont="1" applyFill="1" applyBorder="1" applyAlignment="1">
      <alignment vertical="center" wrapText="1"/>
    </xf>
    <xf numFmtId="0" fontId="18" fillId="8" borderId="0" xfId="0" applyFont="1" applyFill="1" applyAlignment="1">
      <alignment vertical="center"/>
    </xf>
    <xf numFmtId="0" fontId="22" fillId="14" borderId="29" xfId="0" applyFont="1" applyFill="1" applyBorder="1" applyAlignment="1">
      <alignment vertical="center"/>
    </xf>
    <xf numFmtId="0" fontId="24" fillId="0" borderId="27" xfId="0" applyFont="1" applyBorder="1" applyAlignment="1">
      <alignment vertical="center" wrapText="1"/>
    </xf>
    <xf numFmtId="0" fontId="22" fillId="14" borderId="30" xfId="0" applyFont="1" applyFill="1" applyBorder="1" applyAlignment="1">
      <alignment horizontal="right" vertical="center"/>
    </xf>
    <xf numFmtId="0" fontId="18" fillId="16" borderId="29" xfId="0" applyFont="1" applyFill="1" applyBorder="1" applyAlignment="1">
      <alignment vertical="center" wrapText="1"/>
    </xf>
  </cellXfs>
  <cellStyles count="4">
    <cellStyle name="Normal" xfId="0" builtinId="0"/>
    <cellStyle name="Normal 18" xfId="3" xr:uid="{6ED70770-7E24-4FA7-9D72-87FF9E441DB1}"/>
    <cellStyle name="Normal_Sheet1" xfId="1" xr:uid="{10AF9E4D-6510-42E2-823D-053C86896278}"/>
    <cellStyle name="Normal_Sheet1 2" xfId="2" xr:uid="{C377D1EF-FC46-451A-B56C-CEC027C28C0A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len/Documents/Eelarve%20STRATEEGIAD/Strateegia%202022-2025/ea_strateegia_vorm_selgitustega_2022-2025%20seisuga%2021.01.2022%20&#8211;%20koop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aruanne"/>
      <sheetName val="Strateegia vorm KOV"/>
      <sheetName val="Strateegia vorm valdkonniti"/>
      <sheetName val="Strateegia vorm sõltuv üksus"/>
      <sheetName val="Strateegia vorm arvestusüksus"/>
      <sheetName val="2020"/>
      <sheetName val="2021"/>
      <sheetName val="Laenud"/>
    </sheetNames>
    <sheetDataSet>
      <sheetData sheetId="0" refreshError="1">
        <row r="7">
          <cell r="D7">
            <v>8556000</v>
          </cell>
          <cell r="H7">
            <v>8210267.3600000003</v>
          </cell>
        </row>
        <row r="8">
          <cell r="D8">
            <v>8260000</v>
          </cell>
          <cell r="H8">
            <v>7925073.0300000003</v>
          </cell>
        </row>
        <row r="9">
          <cell r="D9">
            <v>295000</v>
          </cell>
          <cell r="H9">
            <v>284325.03000000003</v>
          </cell>
        </row>
        <row r="14">
          <cell r="D14">
            <v>1126860</v>
          </cell>
          <cell r="H14">
            <v>995163.3</v>
          </cell>
        </row>
        <row r="16">
          <cell r="D16">
            <v>1891528</v>
          </cell>
          <cell r="H16">
            <v>1855385</v>
          </cell>
        </row>
        <row r="17">
          <cell r="D17">
            <v>4811986</v>
          </cell>
          <cell r="H17">
            <v>5420903</v>
          </cell>
        </row>
        <row r="18">
          <cell r="D18">
            <v>288155.45</v>
          </cell>
          <cell r="H18">
            <v>274950.96000000002</v>
          </cell>
        </row>
        <row r="19">
          <cell r="D19">
            <v>96000</v>
          </cell>
          <cell r="H19">
            <v>74344.75</v>
          </cell>
        </row>
        <row r="25">
          <cell r="D25">
            <v>-720622</v>
          </cell>
          <cell r="H25">
            <v>-801373.15</v>
          </cell>
        </row>
        <row r="31">
          <cell r="D31">
            <v>-9745529</v>
          </cell>
          <cell r="H31">
            <v>-9491609.8699999992</v>
          </cell>
        </row>
        <row r="32">
          <cell r="D32">
            <v>-4700207.53</v>
          </cell>
          <cell r="H32">
            <v>-4579953.28</v>
          </cell>
        </row>
        <row r="33">
          <cell r="D33">
            <v>-72000</v>
          </cell>
          <cell r="H33">
            <v>-5309.55</v>
          </cell>
        </row>
        <row r="36">
          <cell r="D36">
            <v>50000</v>
          </cell>
          <cell r="H36">
            <v>63994.3</v>
          </cell>
        </row>
        <row r="37">
          <cell r="D37">
            <v>-5372731.5</v>
          </cell>
          <cell r="H37">
            <v>-4058229.71</v>
          </cell>
        </row>
        <row r="38">
          <cell r="D38">
            <v>1857400</v>
          </cell>
          <cell r="H38">
            <v>857342.99</v>
          </cell>
        </row>
        <row r="39">
          <cell r="D39">
            <v>-75942</v>
          </cell>
          <cell r="H39">
            <v>-22639.68</v>
          </cell>
        </row>
        <row r="43">
          <cell r="H43">
            <v>-13718</v>
          </cell>
        </row>
        <row r="44">
          <cell r="D44">
            <v>72900</v>
          </cell>
          <cell r="H44">
            <v>72900</v>
          </cell>
        </row>
        <row r="46">
          <cell r="D46">
            <v>1600</v>
          </cell>
          <cell r="H46">
            <v>2485.6</v>
          </cell>
        </row>
        <row r="47">
          <cell r="D47">
            <v>-88563</v>
          </cell>
          <cell r="H47">
            <v>-76033.62</v>
          </cell>
        </row>
        <row r="50">
          <cell r="D50">
            <v>3080000</v>
          </cell>
          <cell r="H50">
            <v>2106000</v>
          </cell>
        </row>
        <row r="51">
          <cell r="D51">
            <v>-1248630</v>
          </cell>
          <cell r="H51">
            <v>-1082301.95</v>
          </cell>
        </row>
        <row r="52">
          <cell r="D52">
            <v>-291795.58</v>
          </cell>
          <cell r="H52">
            <v>-119322.45</v>
          </cell>
        </row>
        <row r="53">
          <cell r="H53">
            <v>78109.100000000006</v>
          </cell>
        </row>
        <row r="156">
          <cell r="H156">
            <v>8252882.2300000004</v>
          </cell>
        </row>
        <row r="158">
          <cell r="H158">
            <v>1100190.01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44">
          <cell r="D44">
            <v>1479620</v>
          </cell>
          <cell r="E44">
            <v>1559628</v>
          </cell>
          <cell r="F44">
            <v>1368884</v>
          </cell>
          <cell r="G44">
            <v>1412480</v>
          </cell>
        </row>
        <row r="47">
          <cell r="D47">
            <v>127785.36309831998</v>
          </cell>
          <cell r="E47">
            <v>134695.14488740798</v>
          </cell>
          <cell r="F47">
            <v>118221.79950222399</v>
          </cell>
          <cell r="G47">
            <v>121986.90857727999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9BB8C-7B0C-4F6D-88CB-8ABAEBDA8AB2}">
  <dimension ref="A1:G216"/>
  <sheetViews>
    <sheetView workbookViewId="0">
      <selection activeCell="A3" sqref="A3"/>
    </sheetView>
  </sheetViews>
  <sheetFormatPr defaultColWidth="9.109375" defaultRowHeight="14.4"/>
  <cols>
    <col min="1" max="1" width="47.33203125" customWidth="1"/>
    <col min="2" max="2" width="10.88671875" customWidth="1"/>
    <col min="3" max="6" width="10.109375" bestFit="1" customWidth="1"/>
    <col min="7" max="7" width="10.109375" customWidth="1"/>
    <col min="247" max="247" width="47.33203125" customWidth="1"/>
    <col min="248" max="248" width="10.88671875" customWidth="1"/>
    <col min="249" max="252" width="10.109375" bestFit="1" customWidth="1"/>
    <col min="253" max="253" width="10.109375" customWidth="1"/>
    <col min="254" max="254" width="15.44140625" customWidth="1"/>
    <col min="255" max="255" width="18.44140625" customWidth="1"/>
    <col min="256" max="256" width="19.109375" customWidth="1"/>
    <col min="259" max="259" width="53.33203125" customWidth="1"/>
    <col min="262" max="262" width="51" customWidth="1"/>
    <col min="503" max="503" width="47.33203125" customWidth="1"/>
    <col min="504" max="504" width="10.88671875" customWidth="1"/>
    <col min="505" max="508" width="10.109375" bestFit="1" customWidth="1"/>
    <col min="509" max="509" width="10.109375" customWidth="1"/>
    <col min="510" max="510" width="15.44140625" customWidth="1"/>
    <col min="511" max="511" width="18.44140625" customWidth="1"/>
    <col min="512" max="512" width="19.109375" customWidth="1"/>
    <col min="515" max="515" width="53.33203125" customWidth="1"/>
    <col min="518" max="518" width="51" customWidth="1"/>
    <col min="759" max="759" width="47.33203125" customWidth="1"/>
    <col min="760" max="760" width="10.88671875" customWidth="1"/>
    <col min="761" max="764" width="10.109375" bestFit="1" customWidth="1"/>
    <col min="765" max="765" width="10.109375" customWidth="1"/>
    <col min="766" max="766" width="15.44140625" customWidth="1"/>
    <col min="767" max="767" width="18.44140625" customWidth="1"/>
    <col min="768" max="768" width="19.109375" customWidth="1"/>
    <col min="771" max="771" width="53.33203125" customWidth="1"/>
    <col min="774" max="774" width="51" customWidth="1"/>
    <col min="1015" max="1015" width="47.33203125" customWidth="1"/>
    <col min="1016" max="1016" width="10.88671875" customWidth="1"/>
    <col min="1017" max="1020" width="10.109375" bestFit="1" customWidth="1"/>
    <col min="1021" max="1021" width="10.109375" customWidth="1"/>
    <col min="1022" max="1022" width="15.44140625" customWidth="1"/>
    <col min="1023" max="1023" width="18.44140625" customWidth="1"/>
    <col min="1024" max="1024" width="19.109375" customWidth="1"/>
    <col min="1027" max="1027" width="53.33203125" customWidth="1"/>
    <col min="1030" max="1030" width="51" customWidth="1"/>
    <col min="1271" max="1271" width="47.33203125" customWidth="1"/>
    <col min="1272" max="1272" width="10.88671875" customWidth="1"/>
    <col min="1273" max="1276" width="10.109375" bestFit="1" customWidth="1"/>
    <col min="1277" max="1277" width="10.109375" customWidth="1"/>
    <col min="1278" max="1278" width="15.44140625" customWidth="1"/>
    <col min="1279" max="1279" width="18.44140625" customWidth="1"/>
    <col min="1280" max="1280" width="19.109375" customWidth="1"/>
    <col min="1283" max="1283" width="53.33203125" customWidth="1"/>
    <col min="1286" max="1286" width="51" customWidth="1"/>
    <col min="1527" max="1527" width="47.33203125" customWidth="1"/>
    <col min="1528" max="1528" width="10.88671875" customWidth="1"/>
    <col min="1529" max="1532" width="10.109375" bestFit="1" customWidth="1"/>
    <col min="1533" max="1533" width="10.109375" customWidth="1"/>
    <col min="1534" max="1534" width="15.44140625" customWidth="1"/>
    <col min="1535" max="1535" width="18.44140625" customWidth="1"/>
    <col min="1536" max="1536" width="19.109375" customWidth="1"/>
    <col min="1539" max="1539" width="53.33203125" customWidth="1"/>
    <col min="1542" max="1542" width="51" customWidth="1"/>
    <col min="1783" max="1783" width="47.33203125" customWidth="1"/>
    <col min="1784" max="1784" width="10.88671875" customWidth="1"/>
    <col min="1785" max="1788" width="10.109375" bestFit="1" customWidth="1"/>
    <col min="1789" max="1789" width="10.109375" customWidth="1"/>
    <col min="1790" max="1790" width="15.44140625" customWidth="1"/>
    <col min="1791" max="1791" width="18.44140625" customWidth="1"/>
    <col min="1792" max="1792" width="19.109375" customWidth="1"/>
    <col min="1795" max="1795" width="53.33203125" customWidth="1"/>
    <col min="1798" max="1798" width="51" customWidth="1"/>
    <col min="2039" max="2039" width="47.33203125" customWidth="1"/>
    <col min="2040" max="2040" width="10.88671875" customWidth="1"/>
    <col min="2041" max="2044" width="10.109375" bestFit="1" customWidth="1"/>
    <col min="2045" max="2045" width="10.109375" customWidth="1"/>
    <col min="2046" max="2046" width="15.44140625" customWidth="1"/>
    <col min="2047" max="2047" width="18.44140625" customWidth="1"/>
    <col min="2048" max="2048" width="19.109375" customWidth="1"/>
    <col min="2051" max="2051" width="53.33203125" customWidth="1"/>
    <col min="2054" max="2054" width="51" customWidth="1"/>
    <col min="2295" max="2295" width="47.33203125" customWidth="1"/>
    <col min="2296" max="2296" width="10.88671875" customWidth="1"/>
    <col min="2297" max="2300" width="10.109375" bestFit="1" customWidth="1"/>
    <col min="2301" max="2301" width="10.109375" customWidth="1"/>
    <col min="2302" max="2302" width="15.44140625" customWidth="1"/>
    <col min="2303" max="2303" width="18.44140625" customWidth="1"/>
    <col min="2304" max="2304" width="19.109375" customWidth="1"/>
    <col min="2307" max="2307" width="53.33203125" customWidth="1"/>
    <col min="2310" max="2310" width="51" customWidth="1"/>
    <col min="2551" max="2551" width="47.33203125" customWidth="1"/>
    <col min="2552" max="2552" width="10.88671875" customWidth="1"/>
    <col min="2553" max="2556" width="10.109375" bestFit="1" customWidth="1"/>
    <col min="2557" max="2557" width="10.109375" customWidth="1"/>
    <col min="2558" max="2558" width="15.44140625" customWidth="1"/>
    <col min="2559" max="2559" width="18.44140625" customWidth="1"/>
    <col min="2560" max="2560" width="19.109375" customWidth="1"/>
    <col min="2563" max="2563" width="53.33203125" customWidth="1"/>
    <col min="2566" max="2566" width="51" customWidth="1"/>
    <col min="2807" max="2807" width="47.33203125" customWidth="1"/>
    <col min="2808" max="2808" width="10.88671875" customWidth="1"/>
    <col min="2809" max="2812" width="10.109375" bestFit="1" customWidth="1"/>
    <col min="2813" max="2813" width="10.109375" customWidth="1"/>
    <col min="2814" max="2814" width="15.44140625" customWidth="1"/>
    <col min="2815" max="2815" width="18.44140625" customWidth="1"/>
    <col min="2816" max="2816" width="19.109375" customWidth="1"/>
    <col min="2819" max="2819" width="53.33203125" customWidth="1"/>
    <col min="2822" max="2822" width="51" customWidth="1"/>
    <col min="3063" max="3063" width="47.33203125" customWidth="1"/>
    <col min="3064" max="3064" width="10.88671875" customWidth="1"/>
    <col min="3065" max="3068" width="10.109375" bestFit="1" customWidth="1"/>
    <col min="3069" max="3069" width="10.109375" customWidth="1"/>
    <col min="3070" max="3070" width="15.44140625" customWidth="1"/>
    <col min="3071" max="3071" width="18.44140625" customWidth="1"/>
    <col min="3072" max="3072" width="19.109375" customWidth="1"/>
    <col min="3075" max="3075" width="53.33203125" customWidth="1"/>
    <col min="3078" max="3078" width="51" customWidth="1"/>
    <col min="3319" max="3319" width="47.33203125" customWidth="1"/>
    <col min="3320" max="3320" width="10.88671875" customWidth="1"/>
    <col min="3321" max="3324" width="10.109375" bestFit="1" customWidth="1"/>
    <col min="3325" max="3325" width="10.109375" customWidth="1"/>
    <col min="3326" max="3326" width="15.44140625" customWidth="1"/>
    <col min="3327" max="3327" width="18.44140625" customWidth="1"/>
    <col min="3328" max="3328" width="19.109375" customWidth="1"/>
    <col min="3331" max="3331" width="53.33203125" customWidth="1"/>
    <col min="3334" max="3334" width="51" customWidth="1"/>
    <col min="3575" max="3575" width="47.33203125" customWidth="1"/>
    <col min="3576" max="3576" width="10.88671875" customWidth="1"/>
    <col min="3577" max="3580" width="10.109375" bestFit="1" customWidth="1"/>
    <col min="3581" max="3581" width="10.109375" customWidth="1"/>
    <col min="3582" max="3582" width="15.44140625" customWidth="1"/>
    <col min="3583" max="3583" width="18.44140625" customWidth="1"/>
    <col min="3584" max="3584" width="19.109375" customWidth="1"/>
    <col min="3587" max="3587" width="53.33203125" customWidth="1"/>
    <col min="3590" max="3590" width="51" customWidth="1"/>
    <col min="3831" max="3831" width="47.33203125" customWidth="1"/>
    <col min="3832" max="3832" width="10.88671875" customWidth="1"/>
    <col min="3833" max="3836" width="10.109375" bestFit="1" customWidth="1"/>
    <col min="3837" max="3837" width="10.109375" customWidth="1"/>
    <col min="3838" max="3838" width="15.44140625" customWidth="1"/>
    <col min="3839" max="3839" width="18.44140625" customWidth="1"/>
    <col min="3840" max="3840" width="19.109375" customWidth="1"/>
    <col min="3843" max="3843" width="53.33203125" customWidth="1"/>
    <col min="3846" max="3846" width="51" customWidth="1"/>
    <col min="4087" max="4087" width="47.33203125" customWidth="1"/>
    <col min="4088" max="4088" width="10.88671875" customWidth="1"/>
    <col min="4089" max="4092" width="10.109375" bestFit="1" customWidth="1"/>
    <col min="4093" max="4093" width="10.109375" customWidth="1"/>
    <col min="4094" max="4094" width="15.44140625" customWidth="1"/>
    <col min="4095" max="4095" width="18.44140625" customWidth="1"/>
    <col min="4096" max="4096" width="19.109375" customWidth="1"/>
    <col min="4099" max="4099" width="53.33203125" customWidth="1"/>
    <col min="4102" max="4102" width="51" customWidth="1"/>
    <col min="4343" max="4343" width="47.33203125" customWidth="1"/>
    <col min="4344" max="4344" width="10.88671875" customWidth="1"/>
    <col min="4345" max="4348" width="10.109375" bestFit="1" customWidth="1"/>
    <col min="4349" max="4349" width="10.109375" customWidth="1"/>
    <col min="4350" max="4350" width="15.44140625" customWidth="1"/>
    <col min="4351" max="4351" width="18.44140625" customWidth="1"/>
    <col min="4352" max="4352" width="19.109375" customWidth="1"/>
    <col min="4355" max="4355" width="53.33203125" customWidth="1"/>
    <col min="4358" max="4358" width="51" customWidth="1"/>
    <col min="4599" max="4599" width="47.33203125" customWidth="1"/>
    <col min="4600" max="4600" width="10.88671875" customWidth="1"/>
    <col min="4601" max="4604" width="10.109375" bestFit="1" customWidth="1"/>
    <col min="4605" max="4605" width="10.109375" customWidth="1"/>
    <col min="4606" max="4606" width="15.44140625" customWidth="1"/>
    <col min="4607" max="4607" width="18.44140625" customWidth="1"/>
    <col min="4608" max="4608" width="19.109375" customWidth="1"/>
    <col min="4611" max="4611" width="53.33203125" customWidth="1"/>
    <col min="4614" max="4614" width="51" customWidth="1"/>
    <col min="4855" max="4855" width="47.33203125" customWidth="1"/>
    <col min="4856" max="4856" width="10.88671875" customWidth="1"/>
    <col min="4857" max="4860" width="10.109375" bestFit="1" customWidth="1"/>
    <col min="4861" max="4861" width="10.109375" customWidth="1"/>
    <col min="4862" max="4862" width="15.44140625" customWidth="1"/>
    <col min="4863" max="4863" width="18.44140625" customWidth="1"/>
    <col min="4864" max="4864" width="19.109375" customWidth="1"/>
    <col min="4867" max="4867" width="53.33203125" customWidth="1"/>
    <col min="4870" max="4870" width="51" customWidth="1"/>
    <col min="5111" max="5111" width="47.33203125" customWidth="1"/>
    <col min="5112" max="5112" width="10.88671875" customWidth="1"/>
    <col min="5113" max="5116" width="10.109375" bestFit="1" customWidth="1"/>
    <col min="5117" max="5117" width="10.109375" customWidth="1"/>
    <col min="5118" max="5118" width="15.44140625" customWidth="1"/>
    <col min="5119" max="5119" width="18.44140625" customWidth="1"/>
    <col min="5120" max="5120" width="19.109375" customWidth="1"/>
    <col min="5123" max="5123" width="53.33203125" customWidth="1"/>
    <col min="5126" max="5126" width="51" customWidth="1"/>
    <col min="5367" max="5367" width="47.33203125" customWidth="1"/>
    <col min="5368" max="5368" width="10.88671875" customWidth="1"/>
    <col min="5369" max="5372" width="10.109375" bestFit="1" customWidth="1"/>
    <col min="5373" max="5373" width="10.109375" customWidth="1"/>
    <col min="5374" max="5374" width="15.44140625" customWidth="1"/>
    <col min="5375" max="5375" width="18.44140625" customWidth="1"/>
    <col min="5376" max="5376" width="19.109375" customWidth="1"/>
    <col min="5379" max="5379" width="53.33203125" customWidth="1"/>
    <col min="5382" max="5382" width="51" customWidth="1"/>
    <col min="5623" max="5623" width="47.33203125" customWidth="1"/>
    <col min="5624" max="5624" width="10.88671875" customWidth="1"/>
    <col min="5625" max="5628" width="10.109375" bestFit="1" customWidth="1"/>
    <col min="5629" max="5629" width="10.109375" customWidth="1"/>
    <col min="5630" max="5630" width="15.44140625" customWidth="1"/>
    <col min="5631" max="5631" width="18.44140625" customWidth="1"/>
    <col min="5632" max="5632" width="19.109375" customWidth="1"/>
    <col min="5635" max="5635" width="53.33203125" customWidth="1"/>
    <col min="5638" max="5638" width="51" customWidth="1"/>
    <col min="5879" max="5879" width="47.33203125" customWidth="1"/>
    <col min="5880" max="5880" width="10.88671875" customWidth="1"/>
    <col min="5881" max="5884" width="10.109375" bestFit="1" customWidth="1"/>
    <col min="5885" max="5885" width="10.109375" customWidth="1"/>
    <col min="5886" max="5886" width="15.44140625" customWidth="1"/>
    <col min="5887" max="5887" width="18.44140625" customWidth="1"/>
    <col min="5888" max="5888" width="19.109375" customWidth="1"/>
    <col min="5891" max="5891" width="53.33203125" customWidth="1"/>
    <col min="5894" max="5894" width="51" customWidth="1"/>
    <col min="6135" max="6135" width="47.33203125" customWidth="1"/>
    <col min="6136" max="6136" width="10.88671875" customWidth="1"/>
    <col min="6137" max="6140" width="10.109375" bestFit="1" customWidth="1"/>
    <col min="6141" max="6141" width="10.109375" customWidth="1"/>
    <col min="6142" max="6142" width="15.44140625" customWidth="1"/>
    <col min="6143" max="6143" width="18.44140625" customWidth="1"/>
    <col min="6144" max="6144" width="19.109375" customWidth="1"/>
    <col min="6147" max="6147" width="53.33203125" customWidth="1"/>
    <col min="6150" max="6150" width="51" customWidth="1"/>
    <col min="6391" max="6391" width="47.33203125" customWidth="1"/>
    <col min="6392" max="6392" width="10.88671875" customWidth="1"/>
    <col min="6393" max="6396" width="10.109375" bestFit="1" customWidth="1"/>
    <col min="6397" max="6397" width="10.109375" customWidth="1"/>
    <col min="6398" max="6398" width="15.44140625" customWidth="1"/>
    <col min="6399" max="6399" width="18.44140625" customWidth="1"/>
    <col min="6400" max="6400" width="19.109375" customWidth="1"/>
    <col min="6403" max="6403" width="53.33203125" customWidth="1"/>
    <col min="6406" max="6406" width="51" customWidth="1"/>
    <col min="6647" max="6647" width="47.33203125" customWidth="1"/>
    <col min="6648" max="6648" width="10.88671875" customWidth="1"/>
    <col min="6649" max="6652" width="10.109375" bestFit="1" customWidth="1"/>
    <col min="6653" max="6653" width="10.109375" customWidth="1"/>
    <col min="6654" max="6654" width="15.44140625" customWidth="1"/>
    <col min="6655" max="6655" width="18.44140625" customWidth="1"/>
    <col min="6656" max="6656" width="19.109375" customWidth="1"/>
    <col min="6659" max="6659" width="53.33203125" customWidth="1"/>
    <col min="6662" max="6662" width="51" customWidth="1"/>
    <col min="6903" max="6903" width="47.33203125" customWidth="1"/>
    <col min="6904" max="6904" width="10.88671875" customWidth="1"/>
    <col min="6905" max="6908" width="10.109375" bestFit="1" customWidth="1"/>
    <col min="6909" max="6909" width="10.109375" customWidth="1"/>
    <col min="6910" max="6910" width="15.44140625" customWidth="1"/>
    <col min="6911" max="6911" width="18.44140625" customWidth="1"/>
    <col min="6912" max="6912" width="19.109375" customWidth="1"/>
    <col min="6915" max="6915" width="53.33203125" customWidth="1"/>
    <col min="6918" max="6918" width="51" customWidth="1"/>
    <col min="7159" max="7159" width="47.33203125" customWidth="1"/>
    <col min="7160" max="7160" width="10.88671875" customWidth="1"/>
    <col min="7161" max="7164" width="10.109375" bestFit="1" customWidth="1"/>
    <col min="7165" max="7165" width="10.109375" customWidth="1"/>
    <col min="7166" max="7166" width="15.44140625" customWidth="1"/>
    <col min="7167" max="7167" width="18.44140625" customWidth="1"/>
    <col min="7168" max="7168" width="19.109375" customWidth="1"/>
    <col min="7171" max="7171" width="53.33203125" customWidth="1"/>
    <col min="7174" max="7174" width="51" customWidth="1"/>
    <col min="7415" max="7415" width="47.33203125" customWidth="1"/>
    <col min="7416" max="7416" width="10.88671875" customWidth="1"/>
    <col min="7417" max="7420" width="10.109375" bestFit="1" customWidth="1"/>
    <col min="7421" max="7421" width="10.109375" customWidth="1"/>
    <col min="7422" max="7422" width="15.44140625" customWidth="1"/>
    <col min="7423" max="7423" width="18.44140625" customWidth="1"/>
    <col min="7424" max="7424" width="19.109375" customWidth="1"/>
    <col min="7427" max="7427" width="53.33203125" customWidth="1"/>
    <col min="7430" max="7430" width="51" customWidth="1"/>
    <col min="7671" max="7671" width="47.33203125" customWidth="1"/>
    <col min="7672" max="7672" width="10.88671875" customWidth="1"/>
    <col min="7673" max="7676" width="10.109375" bestFit="1" customWidth="1"/>
    <col min="7677" max="7677" width="10.109375" customWidth="1"/>
    <col min="7678" max="7678" width="15.44140625" customWidth="1"/>
    <col min="7679" max="7679" width="18.44140625" customWidth="1"/>
    <col min="7680" max="7680" width="19.109375" customWidth="1"/>
    <col min="7683" max="7683" width="53.33203125" customWidth="1"/>
    <col min="7686" max="7686" width="51" customWidth="1"/>
    <col min="7927" max="7927" width="47.33203125" customWidth="1"/>
    <col min="7928" max="7928" width="10.88671875" customWidth="1"/>
    <col min="7929" max="7932" width="10.109375" bestFit="1" customWidth="1"/>
    <col min="7933" max="7933" width="10.109375" customWidth="1"/>
    <col min="7934" max="7934" width="15.44140625" customWidth="1"/>
    <col min="7935" max="7935" width="18.44140625" customWidth="1"/>
    <col min="7936" max="7936" width="19.109375" customWidth="1"/>
    <col min="7939" max="7939" width="53.33203125" customWidth="1"/>
    <col min="7942" max="7942" width="51" customWidth="1"/>
    <col min="8183" max="8183" width="47.33203125" customWidth="1"/>
    <col min="8184" max="8184" width="10.88671875" customWidth="1"/>
    <col min="8185" max="8188" width="10.109375" bestFit="1" customWidth="1"/>
    <col min="8189" max="8189" width="10.109375" customWidth="1"/>
    <col min="8190" max="8190" width="15.44140625" customWidth="1"/>
    <col min="8191" max="8191" width="18.44140625" customWidth="1"/>
    <col min="8192" max="8192" width="19.109375" customWidth="1"/>
    <col min="8195" max="8195" width="53.33203125" customWidth="1"/>
    <col min="8198" max="8198" width="51" customWidth="1"/>
    <col min="8439" max="8439" width="47.33203125" customWidth="1"/>
    <col min="8440" max="8440" width="10.88671875" customWidth="1"/>
    <col min="8441" max="8444" width="10.109375" bestFit="1" customWidth="1"/>
    <col min="8445" max="8445" width="10.109375" customWidth="1"/>
    <col min="8446" max="8446" width="15.44140625" customWidth="1"/>
    <col min="8447" max="8447" width="18.44140625" customWidth="1"/>
    <col min="8448" max="8448" width="19.109375" customWidth="1"/>
    <col min="8451" max="8451" width="53.33203125" customWidth="1"/>
    <col min="8454" max="8454" width="51" customWidth="1"/>
    <col min="8695" max="8695" width="47.33203125" customWidth="1"/>
    <col min="8696" max="8696" width="10.88671875" customWidth="1"/>
    <col min="8697" max="8700" width="10.109375" bestFit="1" customWidth="1"/>
    <col min="8701" max="8701" width="10.109375" customWidth="1"/>
    <col min="8702" max="8702" width="15.44140625" customWidth="1"/>
    <col min="8703" max="8703" width="18.44140625" customWidth="1"/>
    <col min="8704" max="8704" width="19.109375" customWidth="1"/>
    <col min="8707" max="8707" width="53.33203125" customWidth="1"/>
    <col min="8710" max="8710" width="51" customWidth="1"/>
    <col min="8951" max="8951" width="47.33203125" customWidth="1"/>
    <col min="8952" max="8952" width="10.88671875" customWidth="1"/>
    <col min="8953" max="8956" width="10.109375" bestFit="1" customWidth="1"/>
    <col min="8957" max="8957" width="10.109375" customWidth="1"/>
    <col min="8958" max="8958" width="15.44140625" customWidth="1"/>
    <col min="8959" max="8959" width="18.44140625" customWidth="1"/>
    <col min="8960" max="8960" width="19.109375" customWidth="1"/>
    <col min="8963" max="8963" width="53.33203125" customWidth="1"/>
    <col min="8966" max="8966" width="51" customWidth="1"/>
    <col min="9207" max="9207" width="47.33203125" customWidth="1"/>
    <col min="9208" max="9208" width="10.88671875" customWidth="1"/>
    <col min="9209" max="9212" width="10.109375" bestFit="1" customWidth="1"/>
    <col min="9213" max="9213" width="10.109375" customWidth="1"/>
    <col min="9214" max="9214" width="15.44140625" customWidth="1"/>
    <col min="9215" max="9215" width="18.44140625" customWidth="1"/>
    <col min="9216" max="9216" width="19.109375" customWidth="1"/>
    <col min="9219" max="9219" width="53.33203125" customWidth="1"/>
    <col min="9222" max="9222" width="51" customWidth="1"/>
    <col min="9463" max="9463" width="47.33203125" customWidth="1"/>
    <col min="9464" max="9464" width="10.88671875" customWidth="1"/>
    <col min="9465" max="9468" width="10.109375" bestFit="1" customWidth="1"/>
    <col min="9469" max="9469" width="10.109375" customWidth="1"/>
    <col min="9470" max="9470" width="15.44140625" customWidth="1"/>
    <col min="9471" max="9471" width="18.44140625" customWidth="1"/>
    <col min="9472" max="9472" width="19.109375" customWidth="1"/>
    <col min="9475" max="9475" width="53.33203125" customWidth="1"/>
    <col min="9478" max="9478" width="51" customWidth="1"/>
    <col min="9719" max="9719" width="47.33203125" customWidth="1"/>
    <col min="9720" max="9720" width="10.88671875" customWidth="1"/>
    <col min="9721" max="9724" width="10.109375" bestFit="1" customWidth="1"/>
    <col min="9725" max="9725" width="10.109375" customWidth="1"/>
    <col min="9726" max="9726" width="15.44140625" customWidth="1"/>
    <col min="9727" max="9727" width="18.44140625" customWidth="1"/>
    <col min="9728" max="9728" width="19.109375" customWidth="1"/>
    <col min="9731" max="9731" width="53.33203125" customWidth="1"/>
    <col min="9734" max="9734" width="51" customWidth="1"/>
    <col min="9975" max="9975" width="47.33203125" customWidth="1"/>
    <col min="9976" max="9976" width="10.88671875" customWidth="1"/>
    <col min="9977" max="9980" width="10.109375" bestFit="1" customWidth="1"/>
    <col min="9981" max="9981" width="10.109375" customWidth="1"/>
    <col min="9982" max="9982" width="15.44140625" customWidth="1"/>
    <col min="9983" max="9983" width="18.44140625" customWidth="1"/>
    <col min="9984" max="9984" width="19.109375" customWidth="1"/>
    <col min="9987" max="9987" width="53.33203125" customWidth="1"/>
    <col min="9990" max="9990" width="51" customWidth="1"/>
    <col min="10231" max="10231" width="47.33203125" customWidth="1"/>
    <col min="10232" max="10232" width="10.88671875" customWidth="1"/>
    <col min="10233" max="10236" width="10.109375" bestFit="1" customWidth="1"/>
    <col min="10237" max="10237" width="10.109375" customWidth="1"/>
    <col min="10238" max="10238" width="15.44140625" customWidth="1"/>
    <col min="10239" max="10239" width="18.44140625" customWidth="1"/>
    <col min="10240" max="10240" width="19.109375" customWidth="1"/>
    <col min="10243" max="10243" width="53.33203125" customWidth="1"/>
    <col min="10246" max="10246" width="51" customWidth="1"/>
    <col min="10487" max="10487" width="47.33203125" customWidth="1"/>
    <col min="10488" max="10488" width="10.88671875" customWidth="1"/>
    <col min="10489" max="10492" width="10.109375" bestFit="1" customWidth="1"/>
    <col min="10493" max="10493" width="10.109375" customWidth="1"/>
    <col min="10494" max="10494" width="15.44140625" customWidth="1"/>
    <col min="10495" max="10495" width="18.44140625" customWidth="1"/>
    <col min="10496" max="10496" width="19.109375" customWidth="1"/>
    <col min="10499" max="10499" width="53.33203125" customWidth="1"/>
    <col min="10502" max="10502" width="51" customWidth="1"/>
    <col min="10743" max="10743" width="47.33203125" customWidth="1"/>
    <col min="10744" max="10744" width="10.88671875" customWidth="1"/>
    <col min="10745" max="10748" width="10.109375" bestFit="1" customWidth="1"/>
    <col min="10749" max="10749" width="10.109375" customWidth="1"/>
    <col min="10750" max="10750" width="15.44140625" customWidth="1"/>
    <col min="10751" max="10751" width="18.44140625" customWidth="1"/>
    <col min="10752" max="10752" width="19.109375" customWidth="1"/>
    <col min="10755" max="10755" width="53.33203125" customWidth="1"/>
    <col min="10758" max="10758" width="51" customWidth="1"/>
    <col min="10999" max="10999" width="47.33203125" customWidth="1"/>
    <col min="11000" max="11000" width="10.88671875" customWidth="1"/>
    <col min="11001" max="11004" width="10.109375" bestFit="1" customWidth="1"/>
    <col min="11005" max="11005" width="10.109375" customWidth="1"/>
    <col min="11006" max="11006" width="15.44140625" customWidth="1"/>
    <col min="11007" max="11007" width="18.44140625" customWidth="1"/>
    <col min="11008" max="11008" width="19.109375" customWidth="1"/>
    <col min="11011" max="11011" width="53.33203125" customWidth="1"/>
    <col min="11014" max="11014" width="51" customWidth="1"/>
    <col min="11255" max="11255" width="47.33203125" customWidth="1"/>
    <col min="11256" max="11256" width="10.88671875" customWidth="1"/>
    <col min="11257" max="11260" width="10.109375" bestFit="1" customWidth="1"/>
    <col min="11261" max="11261" width="10.109375" customWidth="1"/>
    <col min="11262" max="11262" width="15.44140625" customWidth="1"/>
    <col min="11263" max="11263" width="18.44140625" customWidth="1"/>
    <col min="11264" max="11264" width="19.109375" customWidth="1"/>
    <col min="11267" max="11267" width="53.33203125" customWidth="1"/>
    <col min="11270" max="11270" width="51" customWidth="1"/>
    <col min="11511" max="11511" width="47.33203125" customWidth="1"/>
    <col min="11512" max="11512" width="10.88671875" customWidth="1"/>
    <col min="11513" max="11516" width="10.109375" bestFit="1" customWidth="1"/>
    <col min="11517" max="11517" width="10.109375" customWidth="1"/>
    <col min="11518" max="11518" width="15.44140625" customWidth="1"/>
    <col min="11519" max="11519" width="18.44140625" customWidth="1"/>
    <col min="11520" max="11520" width="19.109375" customWidth="1"/>
    <col min="11523" max="11523" width="53.33203125" customWidth="1"/>
    <col min="11526" max="11526" width="51" customWidth="1"/>
    <col min="11767" max="11767" width="47.33203125" customWidth="1"/>
    <col min="11768" max="11768" width="10.88671875" customWidth="1"/>
    <col min="11769" max="11772" width="10.109375" bestFit="1" customWidth="1"/>
    <col min="11773" max="11773" width="10.109375" customWidth="1"/>
    <col min="11774" max="11774" width="15.44140625" customWidth="1"/>
    <col min="11775" max="11775" width="18.44140625" customWidth="1"/>
    <col min="11776" max="11776" width="19.109375" customWidth="1"/>
    <col min="11779" max="11779" width="53.33203125" customWidth="1"/>
    <col min="11782" max="11782" width="51" customWidth="1"/>
    <col min="12023" max="12023" width="47.33203125" customWidth="1"/>
    <col min="12024" max="12024" width="10.88671875" customWidth="1"/>
    <col min="12025" max="12028" width="10.109375" bestFit="1" customWidth="1"/>
    <col min="12029" max="12029" width="10.109375" customWidth="1"/>
    <col min="12030" max="12030" width="15.44140625" customWidth="1"/>
    <col min="12031" max="12031" width="18.44140625" customWidth="1"/>
    <col min="12032" max="12032" width="19.109375" customWidth="1"/>
    <col min="12035" max="12035" width="53.33203125" customWidth="1"/>
    <col min="12038" max="12038" width="51" customWidth="1"/>
    <col min="12279" max="12279" width="47.33203125" customWidth="1"/>
    <col min="12280" max="12280" width="10.88671875" customWidth="1"/>
    <col min="12281" max="12284" width="10.109375" bestFit="1" customWidth="1"/>
    <col min="12285" max="12285" width="10.109375" customWidth="1"/>
    <col min="12286" max="12286" width="15.44140625" customWidth="1"/>
    <col min="12287" max="12287" width="18.44140625" customWidth="1"/>
    <col min="12288" max="12288" width="19.109375" customWidth="1"/>
    <col min="12291" max="12291" width="53.33203125" customWidth="1"/>
    <col min="12294" max="12294" width="51" customWidth="1"/>
    <col min="12535" max="12535" width="47.33203125" customWidth="1"/>
    <col min="12536" max="12536" width="10.88671875" customWidth="1"/>
    <col min="12537" max="12540" width="10.109375" bestFit="1" customWidth="1"/>
    <col min="12541" max="12541" width="10.109375" customWidth="1"/>
    <col min="12542" max="12542" width="15.44140625" customWidth="1"/>
    <col min="12543" max="12543" width="18.44140625" customWidth="1"/>
    <col min="12544" max="12544" width="19.109375" customWidth="1"/>
    <col min="12547" max="12547" width="53.33203125" customWidth="1"/>
    <col min="12550" max="12550" width="51" customWidth="1"/>
    <col min="12791" max="12791" width="47.33203125" customWidth="1"/>
    <col min="12792" max="12792" width="10.88671875" customWidth="1"/>
    <col min="12793" max="12796" width="10.109375" bestFit="1" customWidth="1"/>
    <col min="12797" max="12797" width="10.109375" customWidth="1"/>
    <col min="12798" max="12798" width="15.44140625" customWidth="1"/>
    <col min="12799" max="12799" width="18.44140625" customWidth="1"/>
    <col min="12800" max="12800" width="19.109375" customWidth="1"/>
    <col min="12803" max="12803" width="53.33203125" customWidth="1"/>
    <col min="12806" max="12806" width="51" customWidth="1"/>
    <col min="13047" max="13047" width="47.33203125" customWidth="1"/>
    <col min="13048" max="13048" width="10.88671875" customWidth="1"/>
    <col min="13049" max="13052" width="10.109375" bestFit="1" customWidth="1"/>
    <col min="13053" max="13053" width="10.109375" customWidth="1"/>
    <col min="13054" max="13054" width="15.44140625" customWidth="1"/>
    <col min="13055" max="13055" width="18.44140625" customWidth="1"/>
    <col min="13056" max="13056" width="19.109375" customWidth="1"/>
    <col min="13059" max="13059" width="53.33203125" customWidth="1"/>
    <col min="13062" max="13062" width="51" customWidth="1"/>
    <col min="13303" max="13303" width="47.33203125" customWidth="1"/>
    <col min="13304" max="13304" width="10.88671875" customWidth="1"/>
    <col min="13305" max="13308" width="10.109375" bestFit="1" customWidth="1"/>
    <col min="13309" max="13309" width="10.109375" customWidth="1"/>
    <col min="13310" max="13310" width="15.44140625" customWidth="1"/>
    <col min="13311" max="13311" width="18.44140625" customWidth="1"/>
    <col min="13312" max="13312" width="19.109375" customWidth="1"/>
    <col min="13315" max="13315" width="53.33203125" customWidth="1"/>
    <col min="13318" max="13318" width="51" customWidth="1"/>
    <col min="13559" max="13559" width="47.33203125" customWidth="1"/>
    <col min="13560" max="13560" width="10.88671875" customWidth="1"/>
    <col min="13561" max="13564" width="10.109375" bestFit="1" customWidth="1"/>
    <col min="13565" max="13565" width="10.109375" customWidth="1"/>
    <col min="13566" max="13566" width="15.44140625" customWidth="1"/>
    <col min="13567" max="13567" width="18.44140625" customWidth="1"/>
    <col min="13568" max="13568" width="19.109375" customWidth="1"/>
    <col min="13571" max="13571" width="53.33203125" customWidth="1"/>
    <col min="13574" max="13574" width="51" customWidth="1"/>
    <col min="13815" max="13815" width="47.33203125" customWidth="1"/>
    <col min="13816" max="13816" width="10.88671875" customWidth="1"/>
    <col min="13817" max="13820" width="10.109375" bestFit="1" customWidth="1"/>
    <col min="13821" max="13821" width="10.109375" customWidth="1"/>
    <col min="13822" max="13822" width="15.44140625" customWidth="1"/>
    <col min="13823" max="13823" width="18.44140625" customWidth="1"/>
    <col min="13824" max="13824" width="19.109375" customWidth="1"/>
    <col min="13827" max="13827" width="53.33203125" customWidth="1"/>
    <col min="13830" max="13830" width="51" customWidth="1"/>
    <col min="14071" max="14071" width="47.33203125" customWidth="1"/>
    <col min="14072" max="14072" width="10.88671875" customWidth="1"/>
    <col min="14073" max="14076" width="10.109375" bestFit="1" customWidth="1"/>
    <col min="14077" max="14077" width="10.109375" customWidth="1"/>
    <col min="14078" max="14078" width="15.44140625" customWidth="1"/>
    <col min="14079" max="14079" width="18.44140625" customWidth="1"/>
    <col min="14080" max="14080" width="19.109375" customWidth="1"/>
    <col min="14083" max="14083" width="53.33203125" customWidth="1"/>
    <col min="14086" max="14086" width="51" customWidth="1"/>
    <col min="14327" max="14327" width="47.33203125" customWidth="1"/>
    <col min="14328" max="14328" width="10.88671875" customWidth="1"/>
    <col min="14329" max="14332" width="10.109375" bestFit="1" customWidth="1"/>
    <col min="14333" max="14333" width="10.109375" customWidth="1"/>
    <col min="14334" max="14334" width="15.44140625" customWidth="1"/>
    <col min="14335" max="14335" width="18.44140625" customWidth="1"/>
    <col min="14336" max="14336" width="19.109375" customWidth="1"/>
    <col min="14339" max="14339" width="53.33203125" customWidth="1"/>
    <col min="14342" max="14342" width="51" customWidth="1"/>
    <col min="14583" max="14583" width="47.33203125" customWidth="1"/>
    <col min="14584" max="14584" width="10.88671875" customWidth="1"/>
    <col min="14585" max="14588" width="10.109375" bestFit="1" customWidth="1"/>
    <col min="14589" max="14589" width="10.109375" customWidth="1"/>
    <col min="14590" max="14590" width="15.44140625" customWidth="1"/>
    <col min="14591" max="14591" width="18.44140625" customWidth="1"/>
    <col min="14592" max="14592" width="19.109375" customWidth="1"/>
    <col min="14595" max="14595" width="53.33203125" customWidth="1"/>
    <col min="14598" max="14598" width="51" customWidth="1"/>
    <col min="14839" max="14839" width="47.33203125" customWidth="1"/>
    <col min="14840" max="14840" width="10.88671875" customWidth="1"/>
    <col min="14841" max="14844" width="10.109375" bestFit="1" customWidth="1"/>
    <col min="14845" max="14845" width="10.109375" customWidth="1"/>
    <col min="14846" max="14846" width="15.44140625" customWidth="1"/>
    <col min="14847" max="14847" width="18.44140625" customWidth="1"/>
    <col min="14848" max="14848" width="19.109375" customWidth="1"/>
    <col min="14851" max="14851" width="53.33203125" customWidth="1"/>
    <col min="14854" max="14854" width="51" customWidth="1"/>
    <col min="15095" max="15095" width="47.33203125" customWidth="1"/>
    <col min="15096" max="15096" width="10.88671875" customWidth="1"/>
    <col min="15097" max="15100" width="10.109375" bestFit="1" customWidth="1"/>
    <col min="15101" max="15101" width="10.109375" customWidth="1"/>
    <col min="15102" max="15102" width="15.44140625" customWidth="1"/>
    <col min="15103" max="15103" width="18.44140625" customWidth="1"/>
    <col min="15104" max="15104" width="19.109375" customWidth="1"/>
    <col min="15107" max="15107" width="53.33203125" customWidth="1"/>
    <col min="15110" max="15110" width="51" customWidth="1"/>
    <col min="15351" max="15351" width="47.33203125" customWidth="1"/>
    <col min="15352" max="15352" width="10.88671875" customWidth="1"/>
    <col min="15353" max="15356" width="10.109375" bestFit="1" customWidth="1"/>
    <col min="15357" max="15357" width="10.109375" customWidth="1"/>
    <col min="15358" max="15358" width="15.44140625" customWidth="1"/>
    <col min="15359" max="15359" width="18.44140625" customWidth="1"/>
    <col min="15360" max="15360" width="19.109375" customWidth="1"/>
    <col min="15363" max="15363" width="53.33203125" customWidth="1"/>
    <col min="15366" max="15366" width="51" customWidth="1"/>
    <col min="15607" max="15607" width="47.33203125" customWidth="1"/>
    <col min="15608" max="15608" width="10.88671875" customWidth="1"/>
    <col min="15609" max="15612" width="10.109375" bestFit="1" customWidth="1"/>
    <col min="15613" max="15613" width="10.109375" customWidth="1"/>
    <col min="15614" max="15614" width="15.44140625" customWidth="1"/>
    <col min="15615" max="15615" width="18.44140625" customWidth="1"/>
    <col min="15616" max="15616" width="19.109375" customWidth="1"/>
    <col min="15619" max="15619" width="53.33203125" customWidth="1"/>
    <col min="15622" max="15622" width="51" customWidth="1"/>
    <col min="15863" max="15863" width="47.33203125" customWidth="1"/>
    <col min="15864" max="15864" width="10.88671875" customWidth="1"/>
    <col min="15865" max="15868" width="10.109375" bestFit="1" customWidth="1"/>
    <col min="15869" max="15869" width="10.109375" customWidth="1"/>
    <col min="15870" max="15870" width="15.44140625" customWidth="1"/>
    <col min="15871" max="15871" width="18.44140625" customWidth="1"/>
    <col min="15872" max="15872" width="19.109375" customWidth="1"/>
    <col min="15875" max="15875" width="53.33203125" customWidth="1"/>
    <col min="15878" max="15878" width="51" customWidth="1"/>
    <col min="16119" max="16119" width="47.33203125" customWidth="1"/>
    <col min="16120" max="16120" width="10.88671875" customWidth="1"/>
    <col min="16121" max="16124" width="10.109375" bestFit="1" customWidth="1"/>
    <col min="16125" max="16125" width="10.109375" customWidth="1"/>
    <col min="16126" max="16126" width="15.44140625" customWidth="1"/>
    <col min="16127" max="16127" width="18.44140625" customWidth="1"/>
    <col min="16128" max="16128" width="19.109375" customWidth="1"/>
    <col min="16131" max="16131" width="53.33203125" customWidth="1"/>
    <col min="16134" max="16134" width="51" customWidth="1"/>
  </cols>
  <sheetData>
    <row r="1" spans="1:7" ht="54.75" customHeight="1" thickBot="1">
      <c r="A1" s="33" t="s">
        <v>108</v>
      </c>
      <c r="B1" s="17" t="s">
        <v>0</v>
      </c>
      <c r="C1" s="17" t="s">
        <v>1</v>
      </c>
      <c r="D1" s="17" t="s">
        <v>2</v>
      </c>
      <c r="E1" s="17" t="s">
        <v>3</v>
      </c>
      <c r="F1" s="17" t="s">
        <v>4</v>
      </c>
      <c r="G1" s="17" t="s">
        <v>5</v>
      </c>
    </row>
    <row r="2" spans="1:7" ht="15" customHeight="1">
      <c r="A2" s="34" t="s">
        <v>6</v>
      </c>
      <c r="B2" s="35">
        <f t="shared" ref="B2:G2" si="0">B3+B7+B8+B12</f>
        <v>16831014.370000001</v>
      </c>
      <c r="C2" s="35">
        <f t="shared" si="0"/>
        <v>16770529.449999999</v>
      </c>
      <c r="D2" s="35">
        <f t="shared" si="0"/>
        <v>16787535</v>
      </c>
      <c r="E2" s="35">
        <f t="shared" si="0"/>
        <v>17077535</v>
      </c>
      <c r="F2" s="35">
        <f t="shared" si="0"/>
        <v>17387535</v>
      </c>
      <c r="G2" s="36">
        <f t="shared" si="0"/>
        <v>17737535</v>
      </c>
    </row>
    <row r="3" spans="1:7">
      <c r="A3" s="37" t="s">
        <v>7</v>
      </c>
      <c r="B3" s="38">
        <f t="shared" ref="B3:G3" si="1">SUM(B4:B6)</f>
        <v>8210267.3600000003</v>
      </c>
      <c r="C3" s="38">
        <f t="shared" si="1"/>
        <v>8556000</v>
      </c>
      <c r="D3" s="38">
        <f t="shared" si="1"/>
        <v>8846000</v>
      </c>
      <c r="E3" s="38">
        <f t="shared" si="1"/>
        <v>9136000</v>
      </c>
      <c r="F3" s="38">
        <f t="shared" si="1"/>
        <v>9446000</v>
      </c>
      <c r="G3" s="31">
        <f t="shared" si="1"/>
        <v>9796000</v>
      </c>
    </row>
    <row r="4" spans="1:7">
      <c r="A4" s="37" t="s">
        <v>8</v>
      </c>
      <c r="B4" s="39">
        <f>[1]Eelarvearuanne!H8</f>
        <v>7925073.0300000003</v>
      </c>
      <c r="C4" s="39">
        <f>[1]Eelarvearuanne!D8</f>
        <v>8260000</v>
      </c>
      <c r="D4" s="14">
        <v>8550000</v>
      </c>
      <c r="E4" s="14">
        <v>8840000</v>
      </c>
      <c r="F4" s="14">
        <v>9150000</v>
      </c>
      <c r="G4" s="15">
        <v>9500000</v>
      </c>
    </row>
    <row r="5" spans="1:7">
      <c r="A5" s="37" t="s">
        <v>9</v>
      </c>
      <c r="B5" s="39">
        <f>[1]Eelarvearuanne!H9</f>
        <v>284325.03000000003</v>
      </c>
      <c r="C5" s="39">
        <f>[1]Eelarvearuanne!D9</f>
        <v>295000</v>
      </c>
      <c r="D5" s="14">
        <v>295000</v>
      </c>
      <c r="E5" s="14">
        <v>295000</v>
      </c>
      <c r="F5" s="14">
        <v>295000</v>
      </c>
      <c r="G5" s="15">
        <v>295000</v>
      </c>
    </row>
    <row r="6" spans="1:7">
      <c r="A6" s="37" t="s">
        <v>10</v>
      </c>
      <c r="B6" s="39">
        <f>[1]Eelarvearuanne!H7-[1]Eelarvearuanne!H8-[1]Eelarvearuanne!H9</f>
        <v>869.30000000004657</v>
      </c>
      <c r="C6" s="39">
        <f>[1]Eelarvearuanne!D7-[1]Eelarvearuanne!D8-[1]Eelarvearuanne!D9</f>
        <v>1000</v>
      </c>
      <c r="D6" s="14">
        <v>1000</v>
      </c>
      <c r="E6" s="14">
        <v>1000</v>
      </c>
      <c r="F6" s="14">
        <v>1000</v>
      </c>
      <c r="G6" s="15">
        <v>1000</v>
      </c>
    </row>
    <row r="7" spans="1:7">
      <c r="A7" s="37" t="s">
        <v>11</v>
      </c>
      <c r="B7" s="30">
        <f>[1]Eelarvearuanne!H14</f>
        <v>995163.3</v>
      </c>
      <c r="C7" s="30">
        <f>[1]Eelarvearuanne!D14</f>
        <v>1126860</v>
      </c>
      <c r="D7" s="14">
        <f>1111800-11800</f>
        <v>1100000</v>
      </c>
      <c r="E7" s="14">
        <f>D7</f>
        <v>1100000</v>
      </c>
      <c r="F7" s="14">
        <f>E7</f>
        <v>1100000</v>
      </c>
      <c r="G7" s="14">
        <f>F7</f>
        <v>1100000</v>
      </c>
    </row>
    <row r="8" spans="1:7">
      <c r="A8" s="37" t="s">
        <v>12</v>
      </c>
      <c r="B8" s="30">
        <f t="shared" ref="B8:G8" si="2">SUM(B9:B11)</f>
        <v>7551238.96</v>
      </c>
      <c r="C8" s="38">
        <f t="shared" si="2"/>
        <v>6991669.4500000002</v>
      </c>
      <c r="D8" s="38">
        <f t="shared" si="2"/>
        <v>6745535</v>
      </c>
      <c r="E8" s="38">
        <f t="shared" si="2"/>
        <v>6745535</v>
      </c>
      <c r="F8" s="38">
        <f t="shared" si="2"/>
        <v>6745535</v>
      </c>
      <c r="G8" s="31">
        <f t="shared" si="2"/>
        <v>6745535</v>
      </c>
    </row>
    <row r="9" spans="1:7">
      <c r="A9" s="37" t="s">
        <v>13</v>
      </c>
      <c r="B9" s="30">
        <f>[1]Eelarvearuanne!H16</f>
        <v>1855385</v>
      </c>
      <c r="C9" s="30">
        <f>[1]Eelarvearuanne!D16</f>
        <v>1891528</v>
      </c>
      <c r="D9" s="14">
        <v>1892000</v>
      </c>
      <c r="E9" s="14">
        <v>1892000</v>
      </c>
      <c r="F9" s="14">
        <v>1892000</v>
      </c>
      <c r="G9" s="14">
        <v>1892000</v>
      </c>
    </row>
    <row r="10" spans="1:7">
      <c r="A10" s="37" t="s">
        <v>14</v>
      </c>
      <c r="B10" s="30">
        <f>[1]Eelarvearuanne!H17</f>
        <v>5420903</v>
      </c>
      <c r="C10" s="30">
        <f>[1]Eelarvearuanne!D17</f>
        <v>4811986</v>
      </c>
      <c r="D10" s="14">
        <f>C10-123451</f>
        <v>4688535</v>
      </c>
      <c r="E10" s="14">
        <f>D10</f>
        <v>4688535</v>
      </c>
      <c r="F10" s="14">
        <f>E10</f>
        <v>4688535</v>
      </c>
      <c r="G10" s="14">
        <f>F10</f>
        <v>4688535</v>
      </c>
    </row>
    <row r="11" spans="1:7">
      <c r="A11" s="37" t="s">
        <v>15</v>
      </c>
      <c r="B11" s="30">
        <f>[1]Eelarvearuanne!H18</f>
        <v>274950.96000000002</v>
      </c>
      <c r="C11" s="30">
        <f>[1]Eelarvearuanne!D18</f>
        <v>288155.45</v>
      </c>
      <c r="D11" s="14">
        <v>165000</v>
      </c>
      <c r="E11" s="14">
        <v>165000</v>
      </c>
      <c r="F11" s="14">
        <v>165000</v>
      </c>
      <c r="G11" s="15">
        <v>165000</v>
      </c>
    </row>
    <row r="12" spans="1:7">
      <c r="A12" s="37" t="s">
        <v>16</v>
      </c>
      <c r="B12" s="30">
        <f>[1]Eelarvearuanne!H19</f>
        <v>74344.75</v>
      </c>
      <c r="C12" s="30">
        <f>[1]Eelarvearuanne!D19</f>
        <v>96000</v>
      </c>
      <c r="D12" s="14">
        <v>96000</v>
      </c>
      <c r="E12" s="14">
        <v>96000</v>
      </c>
      <c r="F12" s="14">
        <v>96000</v>
      </c>
      <c r="G12" s="15">
        <v>96000</v>
      </c>
    </row>
    <row r="13" spans="1:7">
      <c r="A13" s="40" t="s">
        <v>17</v>
      </c>
      <c r="B13" s="41">
        <f t="shared" ref="B13:G13" si="3">SUM(B14:B15)</f>
        <v>14878245.85</v>
      </c>
      <c r="C13" s="41">
        <f>C14+C15</f>
        <v>15238358.530000001</v>
      </c>
      <c r="D13" s="19">
        <f t="shared" si="3"/>
        <v>15402000</v>
      </c>
      <c r="E13" s="19">
        <f t="shared" si="3"/>
        <v>15553700</v>
      </c>
      <c r="F13" s="19">
        <f t="shared" si="3"/>
        <v>15705300</v>
      </c>
      <c r="G13" s="20">
        <f t="shared" si="3"/>
        <v>16059000</v>
      </c>
    </row>
    <row r="14" spans="1:7">
      <c r="A14" s="37" t="s">
        <v>18</v>
      </c>
      <c r="B14" s="30">
        <f>-[1]Eelarvearuanne!H25</f>
        <v>801373.15</v>
      </c>
      <c r="C14" s="30">
        <f>-[1]Eelarvearuanne!D25</f>
        <v>720622</v>
      </c>
      <c r="D14" s="14">
        <v>720000</v>
      </c>
      <c r="E14" s="14">
        <v>720000</v>
      </c>
      <c r="F14" s="14">
        <v>720000</v>
      </c>
      <c r="G14" s="15">
        <v>720000</v>
      </c>
    </row>
    <row r="15" spans="1:7">
      <c r="A15" s="37" t="s">
        <v>19</v>
      </c>
      <c r="B15" s="30">
        <f t="shared" ref="B15:G15" si="4">B16+B17+B19</f>
        <v>14076872.699999999</v>
      </c>
      <c r="C15" s="30">
        <f t="shared" si="4"/>
        <v>14517736.530000001</v>
      </c>
      <c r="D15" s="30">
        <f t="shared" si="4"/>
        <v>14682000</v>
      </c>
      <c r="E15" s="30">
        <f t="shared" si="4"/>
        <v>14833700</v>
      </c>
      <c r="F15" s="30">
        <f t="shared" si="4"/>
        <v>14985300</v>
      </c>
      <c r="G15" s="31">
        <f t="shared" si="4"/>
        <v>15339000</v>
      </c>
    </row>
    <row r="16" spans="1:7">
      <c r="A16" s="37" t="s">
        <v>20</v>
      </c>
      <c r="B16" s="30">
        <f>-[1]Eelarvearuanne!H31</f>
        <v>9491609.8699999992</v>
      </c>
      <c r="C16" s="30">
        <f>-[1]Eelarvearuanne!D31</f>
        <v>9745529</v>
      </c>
      <c r="D16" s="14">
        <v>9850000</v>
      </c>
      <c r="E16" s="14">
        <v>9950000</v>
      </c>
      <c r="F16" s="14">
        <v>10050000</v>
      </c>
      <c r="G16" s="15">
        <v>10352000</v>
      </c>
    </row>
    <row r="17" spans="1:7">
      <c r="A17" s="37" t="s">
        <v>21</v>
      </c>
      <c r="B17" s="30">
        <f>-[1]Eelarvearuanne!H32</f>
        <v>4579953.28</v>
      </c>
      <c r="C17" s="30">
        <f>-[1]Eelarvearuanne!D32</f>
        <v>4700207.53</v>
      </c>
      <c r="D17" s="14">
        <v>4750000</v>
      </c>
      <c r="E17" s="14">
        <v>4800000</v>
      </c>
      <c r="F17" s="14">
        <v>4850000</v>
      </c>
      <c r="G17" s="15">
        <v>4900000</v>
      </c>
    </row>
    <row r="18" spans="1:7">
      <c r="A18" s="42" t="s">
        <v>117</v>
      </c>
      <c r="B18" s="30">
        <v>9421</v>
      </c>
      <c r="C18" s="30">
        <v>7466</v>
      </c>
      <c r="D18" s="14">
        <v>685</v>
      </c>
      <c r="E18" s="14">
        <v>0</v>
      </c>
      <c r="F18" s="14">
        <v>0</v>
      </c>
      <c r="G18" s="15">
        <v>0</v>
      </c>
    </row>
    <row r="19" spans="1:7">
      <c r="A19" s="37" t="s">
        <v>22</v>
      </c>
      <c r="B19" s="30">
        <f>-[1]Eelarvearuanne!H33</f>
        <v>5309.55</v>
      </c>
      <c r="C19" s="30">
        <f>-[1]Eelarvearuanne!D33</f>
        <v>72000</v>
      </c>
      <c r="D19" s="14">
        <v>82000</v>
      </c>
      <c r="E19" s="14">
        <v>83700</v>
      </c>
      <c r="F19" s="14">
        <v>85300</v>
      </c>
      <c r="G19" s="15">
        <v>87000</v>
      </c>
    </row>
    <row r="20" spans="1:7">
      <c r="A20" s="43" t="s">
        <v>23</v>
      </c>
      <c r="B20" s="44">
        <f t="shared" ref="B20:G20" si="5">B2-B13</f>
        <v>1952768.5200000014</v>
      </c>
      <c r="C20" s="45">
        <f t="shared" si="5"/>
        <v>1532170.9199999981</v>
      </c>
      <c r="D20" s="45">
        <f t="shared" si="5"/>
        <v>1385535</v>
      </c>
      <c r="E20" s="45">
        <f t="shared" si="5"/>
        <v>1523835</v>
      </c>
      <c r="F20" s="45">
        <f t="shared" si="5"/>
        <v>1682235</v>
      </c>
      <c r="G20" s="46">
        <f t="shared" si="5"/>
        <v>1678535</v>
      </c>
    </row>
    <row r="21" spans="1:7">
      <c r="A21" s="21" t="s">
        <v>24</v>
      </c>
      <c r="B21" s="47" t="e">
        <f t="shared" ref="B21:G21" si="6">B22+B23+B25+B26+B27+B28+B29+B30+B31+B32</f>
        <v>#REF!</v>
      </c>
      <c r="C21" s="47" t="e">
        <f>C22+C23+C25+C26+C27+C28+C29+C30+C31+C32</f>
        <v>#REF!</v>
      </c>
      <c r="D21" s="47">
        <f>D22+D23+D25+D26+D27+D28+D29+D30+D31+D32</f>
        <v>-1140465.3630983201</v>
      </c>
      <c r="E21" s="47">
        <f t="shared" si="6"/>
        <v>-3316295.1448874078</v>
      </c>
      <c r="F21" s="47">
        <f t="shared" si="6"/>
        <v>-2662721.7995022242</v>
      </c>
      <c r="G21" s="23">
        <f t="shared" si="6"/>
        <v>-666486.90857728</v>
      </c>
    </row>
    <row r="22" spans="1:7" ht="12.75" customHeight="1">
      <c r="A22" s="48" t="s">
        <v>25</v>
      </c>
      <c r="B22" s="30">
        <f>[1]Eelarvearuanne!H36</f>
        <v>63994.3</v>
      </c>
      <c r="C22" s="30">
        <f>[1]Eelarvearuanne!D36</f>
        <v>50000</v>
      </c>
      <c r="D22" s="14">
        <v>50000</v>
      </c>
      <c r="E22" s="14">
        <v>50000</v>
      </c>
      <c r="F22" s="14">
        <v>50000</v>
      </c>
      <c r="G22" s="15">
        <v>50000</v>
      </c>
    </row>
    <row r="23" spans="1:7" ht="12.75" customHeight="1">
      <c r="A23" s="48" t="s">
        <v>26</v>
      </c>
      <c r="B23" s="30">
        <f>[1]Eelarvearuanne!H37</f>
        <v>-4058229.71</v>
      </c>
      <c r="C23" s="30">
        <f>[1]Eelarvearuanne!D37</f>
        <v>-5372731.5</v>
      </c>
      <c r="D23" s="14">
        <f>-D87</f>
        <v>-1388558</v>
      </c>
      <c r="E23" s="14">
        <f>-E87</f>
        <v>-4270000</v>
      </c>
      <c r="F23" s="14">
        <f>-F87</f>
        <v>-2560000</v>
      </c>
      <c r="G23" s="15">
        <f>-G87</f>
        <v>-560000</v>
      </c>
    </row>
    <row r="24" spans="1:7">
      <c r="A24" s="49" t="s">
        <v>27</v>
      </c>
      <c r="B24" s="30">
        <f>-(-B23-B25)</f>
        <v>-3200886.7199999997</v>
      </c>
      <c r="C24" s="14">
        <f>-C89</f>
        <v>-3515331.4</v>
      </c>
      <c r="D24" s="14">
        <f>-D89</f>
        <v>-1061080</v>
      </c>
      <c r="E24" s="14">
        <f>-E89</f>
        <v>-3250000</v>
      </c>
      <c r="F24" s="14">
        <f>-F89</f>
        <v>-2540000</v>
      </c>
      <c r="G24" s="15">
        <f>-G89</f>
        <v>-540000</v>
      </c>
    </row>
    <row r="25" spans="1:7" ht="12.75" customHeight="1">
      <c r="A25" s="50" t="s">
        <v>28</v>
      </c>
      <c r="B25" s="30">
        <f>[1]Eelarvearuanne!H38</f>
        <v>857342.99</v>
      </c>
      <c r="C25" s="14">
        <f>[1]Eelarvearuanne!D38</f>
        <v>1857400</v>
      </c>
      <c r="D25" s="14">
        <f>D88</f>
        <v>327478</v>
      </c>
      <c r="E25" s="14">
        <f>E88+20000</f>
        <v>1040000</v>
      </c>
      <c r="F25" s="14">
        <f>F88+20000</f>
        <v>40000</v>
      </c>
      <c r="G25" s="15">
        <f>G88+20000</f>
        <v>40000</v>
      </c>
    </row>
    <row r="26" spans="1:7" ht="12.75" customHeight="1">
      <c r="A26" s="48" t="s">
        <v>29</v>
      </c>
      <c r="B26" s="30">
        <f>[1]Eelarvearuanne!H39</f>
        <v>-22639.68</v>
      </c>
      <c r="C26" s="30">
        <f>[1]Eelarvearuanne!D39</f>
        <v>-75942</v>
      </c>
      <c r="D26" s="14">
        <v>-76000</v>
      </c>
      <c r="E26" s="14">
        <v>-76000</v>
      </c>
      <c r="F26" s="14">
        <v>-76000</v>
      </c>
      <c r="G26" s="15">
        <v>-76000</v>
      </c>
    </row>
    <row r="27" spans="1:7" ht="12.75" customHeight="1">
      <c r="A27" s="51" t="s">
        <v>30</v>
      </c>
      <c r="B27" s="30" t="e">
        <f>[1]Eelarvearuanne!H40+[1]Eelarvearuanne!H42</f>
        <v>#REF!</v>
      </c>
      <c r="C27" s="30" t="e">
        <f>[1]Eelarvearuanne!D40+[1]Eelarvearuanne!D42</f>
        <v>#REF!</v>
      </c>
      <c r="D27" s="14"/>
      <c r="E27" s="14"/>
      <c r="F27" s="14"/>
      <c r="G27" s="15"/>
    </row>
    <row r="28" spans="1:7" ht="12.75" customHeight="1">
      <c r="A28" s="51" t="s">
        <v>31</v>
      </c>
      <c r="B28" s="30" t="e">
        <f>[1]Eelarvearuanne!H41+[1]Eelarvearuanne!H43</f>
        <v>#REF!</v>
      </c>
      <c r="C28" s="30" t="e">
        <f>[1]Eelarvearuanne!D41+[1]Eelarvearuanne!D43</f>
        <v>#REF!</v>
      </c>
      <c r="D28" s="14"/>
      <c r="E28" s="14"/>
      <c r="F28" s="14"/>
      <c r="G28" s="15"/>
    </row>
    <row r="29" spans="1:7" ht="12.75" customHeight="1">
      <c r="A29" s="52" t="s">
        <v>32</v>
      </c>
      <c r="B29" s="53">
        <f>[1]Eelarvearuanne!H44</f>
        <v>72900</v>
      </c>
      <c r="C29" s="53">
        <f>[1]Eelarvearuanne!D44</f>
        <v>72900</v>
      </c>
      <c r="D29" s="14">
        <v>72900</v>
      </c>
      <c r="E29" s="14">
        <v>72900</v>
      </c>
      <c r="F29" s="14">
        <v>0</v>
      </c>
      <c r="G29" s="15">
        <v>0</v>
      </c>
    </row>
    <row r="30" spans="1:7" ht="12.75" customHeight="1">
      <c r="A30" s="51" t="s">
        <v>33</v>
      </c>
      <c r="B30" s="30" t="e">
        <f>[1]Eelarvearuanne!H45</f>
        <v>#REF!</v>
      </c>
      <c r="C30" s="30" t="e">
        <f>[1]Eelarvearuanne!D45</f>
        <v>#REF!</v>
      </c>
      <c r="D30" s="54"/>
      <c r="E30" s="14"/>
      <c r="F30" s="14"/>
      <c r="G30" s="15"/>
    </row>
    <row r="31" spans="1:7" ht="12.75" customHeight="1">
      <c r="A31" s="55" t="s">
        <v>34</v>
      </c>
      <c r="B31" s="56">
        <f>[1]Eelarvearuanne!H46</f>
        <v>2485.6</v>
      </c>
      <c r="C31" s="56">
        <f>[1]Eelarvearuanne!D46</f>
        <v>1600</v>
      </c>
      <c r="D31" s="14">
        <v>1500</v>
      </c>
      <c r="E31" s="14">
        <v>1500</v>
      </c>
      <c r="F31" s="14">
        <v>1500</v>
      </c>
      <c r="G31" s="15">
        <v>1500</v>
      </c>
    </row>
    <row r="32" spans="1:7">
      <c r="A32" s="55" t="s">
        <v>35</v>
      </c>
      <c r="B32" s="30">
        <f>[1]Eelarvearuanne!H47</f>
        <v>-76033.62</v>
      </c>
      <c r="C32" s="30">
        <f>[1]Eelarvearuanne!D47</f>
        <v>-88563</v>
      </c>
      <c r="D32" s="14">
        <f>-[1]Laenud!D47</f>
        <v>-127785.36309831998</v>
      </c>
      <c r="E32" s="14">
        <f>-[1]Laenud!E47</f>
        <v>-134695.14488740798</v>
      </c>
      <c r="F32" s="14">
        <f>-[1]Laenud!F47</f>
        <v>-118221.79950222399</v>
      </c>
      <c r="G32" s="15">
        <f>-[1]Laenud!G47</f>
        <v>-121986.90857727999</v>
      </c>
    </row>
    <row r="33" spans="1:7">
      <c r="A33" s="24" t="s">
        <v>36</v>
      </c>
      <c r="B33" s="47" t="e">
        <f t="shared" ref="B33:G33" si="7">B20+B21</f>
        <v>#REF!</v>
      </c>
      <c r="C33" s="22" t="e">
        <f t="shared" si="7"/>
        <v>#REF!</v>
      </c>
      <c r="D33" s="22">
        <f>D20+D21</f>
        <v>245069.63690167991</v>
      </c>
      <c r="E33" s="22">
        <f t="shared" si="7"/>
        <v>-1792460.1448874078</v>
      </c>
      <c r="F33" s="22">
        <f t="shared" si="7"/>
        <v>-980486.7995022242</v>
      </c>
      <c r="G33" s="23">
        <f t="shared" si="7"/>
        <v>1012048.09142272</v>
      </c>
    </row>
    <row r="34" spans="1:7">
      <c r="A34" s="24" t="s">
        <v>37</v>
      </c>
      <c r="B34" s="47">
        <f t="shared" ref="B34:G34" si="8">B35+B36</f>
        <v>1023698.05</v>
      </c>
      <c r="C34" s="22">
        <f t="shared" si="8"/>
        <v>1831370</v>
      </c>
      <c r="D34" s="22">
        <f t="shared" si="8"/>
        <v>-429620</v>
      </c>
      <c r="E34" s="22">
        <f t="shared" si="8"/>
        <v>1440372</v>
      </c>
      <c r="F34" s="22">
        <f t="shared" si="8"/>
        <v>1131116</v>
      </c>
      <c r="G34" s="23">
        <f t="shared" si="8"/>
        <v>-892480</v>
      </c>
    </row>
    <row r="35" spans="1:7">
      <c r="A35" s="57" t="s">
        <v>38</v>
      </c>
      <c r="B35" s="30">
        <f>[1]Eelarvearuanne!H50</f>
        <v>2106000</v>
      </c>
      <c r="C35" s="30">
        <f>[1]Eelarvearuanne!D50</f>
        <v>3080000</v>
      </c>
      <c r="D35" s="14">
        <v>1050000</v>
      </c>
      <c r="E35" s="14">
        <f>2000000+680000+320000</f>
        <v>3000000</v>
      </c>
      <c r="F35" s="14">
        <v>2500000</v>
      </c>
      <c r="G35" s="15">
        <v>520000</v>
      </c>
    </row>
    <row r="36" spans="1:7">
      <c r="A36" s="57" t="s">
        <v>39</v>
      </c>
      <c r="B36" s="30">
        <f>[1]Eelarvearuanne!H51</f>
        <v>-1082301.95</v>
      </c>
      <c r="C36" s="30">
        <f>[1]Eelarvearuanne!D51</f>
        <v>-1248630</v>
      </c>
      <c r="D36" s="14">
        <f>-[1]Laenud!D44</f>
        <v>-1479620</v>
      </c>
      <c r="E36" s="14">
        <f>-[1]Laenud!E44</f>
        <v>-1559628</v>
      </c>
      <c r="F36" s="14">
        <f>-[1]Laenud!F44</f>
        <v>-1368884</v>
      </c>
      <c r="G36" s="15">
        <f>-[1]Laenud!G44</f>
        <v>-1412480</v>
      </c>
    </row>
    <row r="37" spans="1:7" ht="27">
      <c r="A37" s="25" t="s">
        <v>40</v>
      </c>
      <c r="B37" s="30">
        <f>[1]Eelarvearuanne!H52</f>
        <v>-119322.45</v>
      </c>
      <c r="C37" s="30">
        <f>[1]Eelarvearuanne!D52</f>
        <v>-291795.58</v>
      </c>
      <c r="D37" s="14">
        <f>D33+D34+D38</f>
        <v>-184550.36309832009</v>
      </c>
      <c r="E37" s="14">
        <f>E33+E34+E38</f>
        <v>-352088.14488740778</v>
      </c>
      <c r="F37" s="14">
        <f>F33+F34+F38</f>
        <v>150629.2004977758</v>
      </c>
      <c r="G37" s="15">
        <f>G33+G34+G38</f>
        <v>119568.09142272</v>
      </c>
    </row>
    <row r="38" spans="1:7">
      <c r="A38" s="25" t="s">
        <v>41</v>
      </c>
      <c r="B38" s="30">
        <f>[1]Eelarvearuanne!H53</f>
        <v>78109.100000000006</v>
      </c>
      <c r="C38" s="30">
        <f>SUM(C39:C40)</f>
        <v>-100000</v>
      </c>
      <c r="D38" s="27">
        <f>D39+D40</f>
        <v>0</v>
      </c>
      <c r="E38" s="27">
        <f>E39+E40</f>
        <v>0</v>
      </c>
      <c r="F38" s="27">
        <f>F39+F40</f>
        <v>0</v>
      </c>
      <c r="G38" s="28">
        <f>G39+G40</f>
        <v>0</v>
      </c>
    </row>
    <row r="39" spans="1:7">
      <c r="A39" s="58" t="s">
        <v>42</v>
      </c>
      <c r="B39" s="30"/>
      <c r="C39" s="30"/>
      <c r="D39" s="59"/>
      <c r="E39" s="59"/>
      <c r="F39" s="59"/>
      <c r="G39" s="60"/>
    </row>
    <row r="40" spans="1:7">
      <c r="A40" s="61" t="s">
        <v>43</v>
      </c>
      <c r="B40" s="62"/>
      <c r="C40" s="62">
        <v>-100000</v>
      </c>
      <c r="D40" s="14"/>
      <c r="E40" s="14"/>
      <c r="F40" s="14"/>
      <c r="G40" s="15"/>
    </row>
    <row r="41" spans="1:7" ht="13.5" customHeight="1">
      <c r="A41" s="63" t="s">
        <v>44</v>
      </c>
      <c r="B41" s="41">
        <f>[1]Eelarvearuanne!H158</f>
        <v>1100190.01</v>
      </c>
      <c r="C41" s="64">
        <f>B41+C37</f>
        <v>808394.42999999993</v>
      </c>
      <c r="D41" s="64">
        <f>C41+D37</f>
        <v>623844.06690167985</v>
      </c>
      <c r="E41" s="64">
        <f>D41+E37</f>
        <v>271755.92201427207</v>
      </c>
      <c r="F41" s="64">
        <f>E41+F37</f>
        <v>422385.12251204788</v>
      </c>
      <c r="G41" s="26">
        <f>F41+G37</f>
        <v>541953.21393476787</v>
      </c>
    </row>
    <row r="42" spans="1:7">
      <c r="A42" s="25" t="s">
        <v>45</v>
      </c>
      <c r="B42" s="65">
        <f>[1]Eelarvearuanne!H156</f>
        <v>8252882.2300000004</v>
      </c>
      <c r="C42" s="14">
        <f>B42+C34+C43-B43</f>
        <v>10084252.23</v>
      </c>
      <c r="D42" s="14">
        <f>C42+D34+D43-C43</f>
        <v>9654632.2300000004</v>
      </c>
      <c r="E42" s="14">
        <f>D42+E34+E43-D43</f>
        <v>11095004.23</v>
      </c>
      <c r="F42" s="14">
        <f>E42+F34+F43-E43</f>
        <v>12226120.23</v>
      </c>
      <c r="G42" s="15">
        <f>F42+G34+G43-F43</f>
        <v>11333640.23</v>
      </c>
    </row>
    <row r="43" spans="1:7" ht="34.5" customHeight="1">
      <c r="A43" s="66" t="s">
        <v>46</v>
      </c>
      <c r="B43" s="30"/>
      <c r="C43" s="30"/>
      <c r="D43" s="14"/>
      <c r="E43" s="14"/>
      <c r="F43" s="14"/>
      <c r="G43" s="15"/>
    </row>
    <row r="44" spans="1:7">
      <c r="A44" s="66" t="s">
        <v>47</v>
      </c>
      <c r="B44" s="67" t="e">
        <f>[1]Eelarvearuanne!H157</f>
        <v>#REF!</v>
      </c>
      <c r="C44" s="67" t="e">
        <f>[1]Eelarvearuanne!D157</f>
        <v>#REF!</v>
      </c>
      <c r="D44" s="14"/>
      <c r="E44" s="14"/>
      <c r="F44" s="14"/>
      <c r="G44" s="16"/>
    </row>
    <row r="45" spans="1:7">
      <c r="A45" s="29" t="s">
        <v>48</v>
      </c>
      <c r="B45" s="30">
        <f t="shared" ref="B45:G45" si="9">IF(B42-B41&lt;0,0,B42-B41)</f>
        <v>7152692.2200000007</v>
      </c>
      <c r="C45" s="30">
        <f>IF(C42-C41&lt;0,0,C42-C41)</f>
        <v>9275857.8000000007</v>
      </c>
      <c r="D45" s="30">
        <f t="shared" si="9"/>
        <v>9030788.1630983204</v>
      </c>
      <c r="E45" s="30">
        <f t="shared" si="9"/>
        <v>10823248.307985729</v>
      </c>
      <c r="F45" s="30">
        <f t="shared" si="9"/>
        <v>11803735.107487952</v>
      </c>
      <c r="G45" s="31">
        <f t="shared" si="9"/>
        <v>10791687.016065232</v>
      </c>
    </row>
    <row r="46" spans="1:7">
      <c r="A46" s="29" t="s">
        <v>49</v>
      </c>
      <c r="B46" s="68">
        <f t="shared" ref="B46:G46" si="10">B45/B2</f>
        <v>0.42497095319157524</v>
      </c>
      <c r="C46" s="69">
        <f>C45/C2</f>
        <v>0.55310464870266818</v>
      </c>
      <c r="D46" s="69">
        <f t="shared" si="10"/>
        <v>0.53794605122779016</v>
      </c>
      <c r="E46" s="69">
        <f t="shared" si="10"/>
        <v>0.63377110970557105</v>
      </c>
      <c r="F46" s="69">
        <f t="shared" si="10"/>
        <v>0.67886190351236975</v>
      </c>
      <c r="G46" s="70">
        <f t="shared" si="10"/>
        <v>0.60840962490364259</v>
      </c>
    </row>
    <row r="47" spans="1:7">
      <c r="A47" s="29" t="s">
        <v>50</v>
      </c>
      <c r="B47" s="30" t="e">
        <f>IF((B20+B18)*10&gt;B2,B2+B44,IF((B20+B18)*10&lt;0.8*B2,0.8*B2+B44,(B20+B18)*10+B44))</f>
        <v>#REF!</v>
      </c>
      <c r="C47" s="30" t="e">
        <f>IF((C20+C18)*10&gt;C2,C2+C44,IF((C20+C18)*10&lt;0.8*C2,0.8*C2+C44,(C20+C18)*10+C44))</f>
        <v>#REF!</v>
      </c>
      <c r="D47" s="30">
        <f>IF((D20+D18)*10&gt;D2,D2+D44,IF((D20+D18)*10&lt;0.8*D2,0.8*D2+D44,(D20+D18)*10+D44))</f>
        <v>13862200</v>
      </c>
      <c r="E47" s="30">
        <f>IF((E20+E18)*10&gt;E2,E2+E44,IF((E20+E18)*10&lt;0.8*E2,0.8*E2+E44,(E20+E18)*10+E44))</f>
        <v>15238350</v>
      </c>
      <c r="F47" s="30">
        <f>IF((F20+F18)*10&gt;F2,F2+F44,IF((F20+F18)*10&lt;0.8*F2,0.8*F2+F44,(F20+F18)*10+F44))</f>
        <v>16822350</v>
      </c>
      <c r="G47" s="31">
        <f>IF((G20+G18)*9&gt;G2,G2+G44,IF((G20+G18)*9&lt;0.75*G2,0.75*G2+G44,(G20+G18)*9+G44))</f>
        <v>15106815</v>
      </c>
    </row>
    <row r="48" spans="1:7" ht="13.5" customHeight="1">
      <c r="A48" s="29" t="s">
        <v>51</v>
      </c>
      <c r="B48" s="69" t="e">
        <f t="shared" ref="B48:G48" si="11">B47/B2</f>
        <v>#REF!</v>
      </c>
      <c r="C48" s="69" t="e">
        <f t="shared" si="11"/>
        <v>#REF!</v>
      </c>
      <c r="D48" s="69">
        <f t="shared" si="11"/>
        <v>0.82574362465960605</v>
      </c>
      <c r="E48" s="69">
        <f t="shared" si="11"/>
        <v>0.89230383658999968</v>
      </c>
      <c r="F48" s="69">
        <f t="shared" si="11"/>
        <v>0.96749481740798793</v>
      </c>
      <c r="G48" s="70">
        <f t="shared" si="11"/>
        <v>0.85168626869517106</v>
      </c>
    </row>
    <row r="49" spans="1:7">
      <c r="A49" s="29" t="s">
        <v>52</v>
      </c>
      <c r="B49" s="38" t="e">
        <f t="shared" ref="B49:G49" si="12">B47-B45</f>
        <v>#REF!</v>
      </c>
      <c r="C49" s="38" t="e">
        <f t="shared" si="12"/>
        <v>#REF!</v>
      </c>
      <c r="D49" s="38">
        <f t="shared" si="12"/>
        <v>4831411.8369016796</v>
      </c>
      <c r="E49" s="38">
        <f t="shared" si="12"/>
        <v>4415101.6920142714</v>
      </c>
      <c r="F49" s="38">
        <f t="shared" si="12"/>
        <v>5018614.8925120477</v>
      </c>
      <c r="G49" s="31">
        <f t="shared" si="12"/>
        <v>4315127.9839347675</v>
      </c>
    </row>
    <row r="50" spans="1:7">
      <c r="A50" s="71"/>
      <c r="B50" s="72"/>
      <c r="C50" s="73"/>
      <c r="D50" s="73"/>
      <c r="E50" s="73"/>
      <c r="F50" s="73"/>
      <c r="G50" s="74"/>
    </row>
    <row r="51" spans="1:7" s="4" customFormat="1" ht="13.8" thickBot="1">
      <c r="A51" s="75" t="s">
        <v>118</v>
      </c>
      <c r="B51" s="76" t="e">
        <f t="shared" ref="B51:G51" si="13">B33+B34-B37+B38</f>
        <v>#REF!</v>
      </c>
      <c r="C51" s="76" t="e">
        <f>C33+C34-C37+C38</f>
        <v>#REF!</v>
      </c>
      <c r="D51" s="76">
        <f>D33+D34-D37+D38</f>
        <v>0</v>
      </c>
      <c r="E51" s="76">
        <f t="shared" si="13"/>
        <v>0</v>
      </c>
      <c r="F51" s="76">
        <f t="shared" si="13"/>
        <v>0</v>
      </c>
      <c r="G51" s="77">
        <f t="shared" si="13"/>
        <v>0</v>
      </c>
    </row>
    <row r="52" spans="1:7">
      <c r="A52" s="78" t="s">
        <v>53</v>
      </c>
      <c r="B52" s="79" t="s">
        <v>54</v>
      </c>
      <c r="C52" s="80">
        <f>C2/B2-1</f>
        <v>-3.5936586274807336E-3</v>
      </c>
      <c r="D52" s="80">
        <f>D2/C2-1</f>
        <v>1.0140139016303618E-3</v>
      </c>
      <c r="E52" s="80">
        <f>E2/D2-1</f>
        <v>1.7274721988665975E-2</v>
      </c>
      <c r="F52" s="80">
        <f>F2/E2-1</f>
        <v>1.815250268847346E-2</v>
      </c>
      <c r="G52" s="80">
        <f>G2/F2-1</f>
        <v>2.0129362787767224E-2</v>
      </c>
    </row>
    <row r="53" spans="1:7">
      <c r="A53" s="78" t="s">
        <v>55</v>
      </c>
      <c r="B53" s="79" t="s">
        <v>54</v>
      </c>
      <c r="C53" s="80">
        <f>C13/B13-1</f>
        <v>2.420397428773513E-2</v>
      </c>
      <c r="D53" s="80">
        <f>D13/C13-1</f>
        <v>1.0738785918301907E-2</v>
      </c>
      <c r="E53" s="80">
        <f>E13/D13-1</f>
        <v>9.8493702116608794E-3</v>
      </c>
      <c r="F53" s="80">
        <f>F13/E13-1</f>
        <v>9.7468769488930906E-3</v>
      </c>
      <c r="G53" s="80">
        <f>G13/F13-1</f>
        <v>2.2521059769631924E-2</v>
      </c>
    </row>
    <row r="54" spans="1:7">
      <c r="A54" s="78" t="s">
        <v>56</v>
      </c>
      <c r="B54" s="81">
        <f t="shared" ref="B54:G54" si="14">B2/B13</f>
        <v>1.1312499161317462</v>
      </c>
      <c r="C54" s="81">
        <f t="shared" si="14"/>
        <v>1.1005469793208755</v>
      </c>
      <c r="D54" s="81">
        <f t="shared" si="14"/>
        <v>1.0899581223217765</v>
      </c>
      <c r="E54" s="81">
        <f t="shared" si="14"/>
        <v>1.0979725081491865</v>
      </c>
      <c r="F54" s="81">
        <f t="shared" si="14"/>
        <v>1.1071125670951845</v>
      </c>
      <c r="G54" s="81">
        <f t="shared" si="14"/>
        <v>1.104523008904664</v>
      </c>
    </row>
    <row r="55" spans="1:7" ht="25.5" customHeight="1" thickBot="1"/>
    <row r="56" spans="1:7" ht="42.75" customHeight="1" thickBot="1">
      <c r="A56" s="82" t="s">
        <v>57</v>
      </c>
      <c r="B56" s="17"/>
      <c r="C56" s="17" t="s">
        <v>1</v>
      </c>
      <c r="D56" s="17" t="s">
        <v>2</v>
      </c>
      <c r="E56" s="17" t="s">
        <v>3</v>
      </c>
      <c r="F56" s="17" t="s">
        <v>4</v>
      </c>
      <c r="G56" s="17" t="s">
        <v>5</v>
      </c>
    </row>
    <row r="57" spans="1:7">
      <c r="A57" s="5" t="s">
        <v>58</v>
      </c>
      <c r="B57" s="83"/>
      <c r="C57" s="83">
        <f>SUM(C58:C59)</f>
        <v>0</v>
      </c>
      <c r="D57" s="83">
        <f>SUM(D58:D59)</f>
        <v>0</v>
      </c>
      <c r="E57" s="83">
        <f>SUM(E58:E59)</f>
        <v>0</v>
      </c>
      <c r="F57" s="83">
        <f>SUM(F58:F59)</f>
        <v>0</v>
      </c>
      <c r="G57" s="84">
        <f>SUM(G58:G59)</f>
        <v>0</v>
      </c>
    </row>
    <row r="58" spans="1:7">
      <c r="A58" s="6" t="s">
        <v>59</v>
      </c>
      <c r="B58" s="85"/>
      <c r="C58" s="2"/>
      <c r="D58" s="2"/>
      <c r="E58" s="2"/>
      <c r="F58" s="2"/>
      <c r="G58" s="3"/>
    </row>
    <row r="59" spans="1:7">
      <c r="A59" s="6" t="s">
        <v>60</v>
      </c>
      <c r="B59" s="85"/>
      <c r="C59" s="2"/>
      <c r="D59" s="2"/>
      <c r="E59" s="2"/>
      <c r="F59" s="2"/>
      <c r="G59" s="3"/>
    </row>
    <row r="60" spans="1:7" ht="14.1" customHeight="1">
      <c r="A60" s="5" t="s">
        <v>61</v>
      </c>
      <c r="B60" s="83"/>
      <c r="C60" s="83">
        <f>SUM(C61:C62)</f>
        <v>0</v>
      </c>
      <c r="D60" s="83">
        <f>SUM(D61:D62)</f>
        <v>0</v>
      </c>
      <c r="E60" s="83">
        <f>SUM(E61:E62)</f>
        <v>0</v>
      </c>
      <c r="F60" s="83">
        <f>SUM(F61:F62)</f>
        <v>0</v>
      </c>
      <c r="G60" s="84">
        <f>SUM(G61:G62)</f>
        <v>0</v>
      </c>
    </row>
    <row r="61" spans="1:7" ht="14.1" customHeight="1">
      <c r="A61" s="6" t="s">
        <v>59</v>
      </c>
      <c r="B61" s="85"/>
      <c r="C61" s="2"/>
      <c r="D61" s="2"/>
      <c r="E61" s="2"/>
      <c r="F61" s="2"/>
      <c r="G61" s="3"/>
    </row>
    <row r="62" spans="1:7" ht="14.1" customHeight="1">
      <c r="A62" s="6" t="s">
        <v>60</v>
      </c>
      <c r="B62" s="85"/>
      <c r="C62" s="2"/>
      <c r="D62" s="2"/>
      <c r="E62" s="2"/>
      <c r="F62" s="2"/>
      <c r="G62" s="3"/>
    </row>
    <row r="63" spans="1:7" ht="14.1" customHeight="1">
      <c r="A63" s="5" t="s">
        <v>62</v>
      </c>
      <c r="B63" s="83"/>
      <c r="C63" s="83">
        <f>SUM(C64:C65)</f>
        <v>0</v>
      </c>
      <c r="D63" s="83">
        <f>SUM(D64:D65)</f>
        <v>0</v>
      </c>
      <c r="E63" s="83">
        <f>SUM(E64:E65)</f>
        <v>0</v>
      </c>
      <c r="F63" s="83">
        <f>SUM(F64:F65)</f>
        <v>0</v>
      </c>
      <c r="G63" s="84">
        <f>SUM(G64:G65)</f>
        <v>0</v>
      </c>
    </row>
    <row r="64" spans="1:7" ht="14.1" customHeight="1">
      <c r="A64" s="6" t="s">
        <v>59</v>
      </c>
      <c r="B64" s="85"/>
      <c r="C64" s="2"/>
      <c r="D64" s="2"/>
      <c r="E64" s="2"/>
      <c r="F64" s="2"/>
      <c r="G64" s="3"/>
    </row>
    <row r="65" spans="1:7" ht="14.1" customHeight="1">
      <c r="A65" s="6" t="s">
        <v>60</v>
      </c>
      <c r="B65" s="85"/>
      <c r="C65" s="2"/>
      <c r="D65" s="2"/>
      <c r="E65" s="2"/>
      <c r="F65" s="2"/>
      <c r="G65" s="3"/>
    </row>
    <row r="66" spans="1:7" ht="14.1" customHeight="1">
      <c r="A66" s="5" t="s">
        <v>63</v>
      </c>
      <c r="B66" s="83"/>
      <c r="C66" s="83">
        <f>SUM(C67:C68)</f>
        <v>2563040</v>
      </c>
      <c r="D66" s="83">
        <f>SUM(D67:D68)</f>
        <v>640000</v>
      </c>
      <c r="E66" s="83">
        <f>SUM(E67:E68)</f>
        <v>2020000</v>
      </c>
      <c r="F66" s="83">
        <f>SUM(F67:F68)</f>
        <v>1520000</v>
      </c>
      <c r="G66" s="84">
        <f>SUM(G67:G68)</f>
        <v>520000</v>
      </c>
    </row>
    <row r="67" spans="1:7" ht="14.1" customHeight="1">
      <c r="A67" s="6" t="s">
        <v>59</v>
      </c>
      <c r="B67" s="85"/>
      <c r="C67" s="2">
        <f>1123040+115000</f>
        <v>1238040</v>
      </c>
      <c r="D67" s="2">
        <f t="shared" ref="D67:G68" si="15">D93+D96+D99+D102+D105+D108+D111+D114+D117+D120+D123+D126+D129</f>
        <v>0</v>
      </c>
      <c r="E67" s="2">
        <f t="shared" si="15"/>
        <v>1000000</v>
      </c>
      <c r="F67" s="2">
        <f t="shared" si="15"/>
        <v>0</v>
      </c>
      <c r="G67" s="2">
        <f t="shared" si="15"/>
        <v>0</v>
      </c>
    </row>
    <row r="68" spans="1:7" ht="14.1" customHeight="1">
      <c r="A68" s="6" t="s">
        <v>60</v>
      </c>
      <c r="B68" s="85"/>
      <c r="C68" s="2">
        <f>2563040-C67</f>
        <v>1325000</v>
      </c>
      <c r="D68" s="2">
        <f t="shared" si="15"/>
        <v>640000</v>
      </c>
      <c r="E68" s="2">
        <f t="shared" si="15"/>
        <v>1020000</v>
      </c>
      <c r="F68" s="2">
        <f t="shared" si="15"/>
        <v>1520000</v>
      </c>
      <c r="G68" s="2">
        <f t="shared" si="15"/>
        <v>520000</v>
      </c>
    </row>
    <row r="69" spans="1:7" ht="14.1" customHeight="1">
      <c r="A69" s="5" t="s">
        <v>64</v>
      </c>
      <c r="B69" s="85"/>
      <c r="C69" s="83">
        <f>SUM(C70:C71)</f>
        <v>600000</v>
      </c>
      <c r="D69" s="83">
        <f>SUM(D70:D71)</f>
        <v>0</v>
      </c>
      <c r="E69" s="83">
        <f>SUM(E70:E71)</f>
        <v>0</v>
      </c>
      <c r="F69" s="83">
        <f>SUM(F70:F71)</f>
        <v>0</v>
      </c>
      <c r="G69" s="84">
        <f>SUM(G70:G71)</f>
        <v>0</v>
      </c>
    </row>
    <row r="70" spans="1:7" ht="14.1" customHeight="1">
      <c r="A70" s="6" t="s">
        <v>59</v>
      </c>
      <c r="B70" s="85"/>
      <c r="C70" s="2"/>
      <c r="D70" s="2"/>
      <c r="E70" s="2"/>
      <c r="F70" s="2"/>
      <c r="G70" s="3"/>
    </row>
    <row r="71" spans="1:7">
      <c r="A71" s="6" t="s">
        <v>60</v>
      </c>
      <c r="B71" s="85"/>
      <c r="C71" s="2">
        <v>600000</v>
      </c>
      <c r="D71" s="2"/>
      <c r="E71" s="2"/>
      <c r="F71" s="2"/>
      <c r="G71" s="3"/>
    </row>
    <row r="72" spans="1:7">
      <c r="A72" s="5" t="s">
        <v>65</v>
      </c>
      <c r="B72" s="85"/>
      <c r="C72" s="83">
        <f>SUM(C73:C74)</f>
        <v>807236</v>
      </c>
      <c r="D72" s="83">
        <f>SUM(D73:D74)</f>
        <v>668558</v>
      </c>
      <c r="E72" s="83">
        <f>SUM(E73:E74)</f>
        <v>720000</v>
      </c>
      <c r="F72" s="83">
        <f>SUM(F73:F74)</f>
        <v>40000</v>
      </c>
      <c r="G72" s="84">
        <f>SUM(G73:G74)</f>
        <v>40000</v>
      </c>
    </row>
    <row r="73" spans="1:7">
      <c r="A73" s="6" t="s">
        <v>59</v>
      </c>
      <c r="B73" s="85"/>
      <c r="C73" s="2">
        <v>420000</v>
      </c>
      <c r="D73" s="2">
        <f>D135+D138+D141+D144+D147+D150+D156+D153</f>
        <v>327478</v>
      </c>
      <c r="E73" s="2">
        <f>E135+E138+E141+E144+E147+E150+E156+E153</f>
        <v>20000</v>
      </c>
      <c r="F73" s="2">
        <f>F135+F138+F141+F144+F147+F150+F156+F153</f>
        <v>20000</v>
      </c>
      <c r="G73" s="2">
        <f>G135+G138+G141+G144+G147+G150+G156+G153</f>
        <v>20000</v>
      </c>
    </row>
    <row r="74" spans="1:7">
      <c r="A74" s="6" t="s">
        <v>60</v>
      </c>
      <c r="B74" s="85"/>
      <c r="C74" s="2">
        <f>847236-C73-40000</f>
        <v>387236</v>
      </c>
      <c r="D74" s="2">
        <f>D142+D145+D148+D151+D154+D157+D160+D139+D136</f>
        <v>341080</v>
      </c>
      <c r="E74" s="2">
        <f>E142+E145+E148+E151+E154+E157+E160+E139+E136</f>
        <v>700000</v>
      </c>
      <c r="F74" s="2">
        <f>F142+F145+F148+F151+F154+F157+F160+F139+F136</f>
        <v>20000</v>
      </c>
      <c r="G74" s="2">
        <f>G142+G145+G148+G151+G154+G157+G160+G139+G136</f>
        <v>20000</v>
      </c>
    </row>
    <row r="75" spans="1:7">
      <c r="A75" s="5" t="s">
        <v>66</v>
      </c>
      <c r="B75" s="85"/>
      <c r="C75" s="83">
        <f>SUM(C76:C77)</f>
        <v>0</v>
      </c>
      <c r="D75" s="83">
        <f>SUM(D76:D77)</f>
        <v>0</v>
      </c>
      <c r="E75" s="83">
        <f>SUM(E76:E77)</f>
        <v>0</v>
      </c>
      <c r="F75" s="83">
        <f>SUM(F76:F77)</f>
        <v>0</v>
      </c>
      <c r="G75" s="84">
        <f>SUM(G76:G77)</f>
        <v>0</v>
      </c>
    </row>
    <row r="76" spans="1:7">
      <c r="A76" s="6" t="s">
        <v>59</v>
      </c>
      <c r="B76" s="85"/>
      <c r="C76" s="2"/>
      <c r="D76" s="2"/>
      <c r="E76" s="2"/>
      <c r="F76" s="2"/>
      <c r="G76" s="3"/>
    </row>
    <row r="77" spans="1:7">
      <c r="A77" s="6" t="s">
        <v>60</v>
      </c>
      <c r="B77" s="85"/>
      <c r="C77" s="2"/>
      <c r="D77" s="2"/>
      <c r="E77" s="2"/>
      <c r="F77" s="2"/>
      <c r="G77" s="3"/>
    </row>
    <row r="78" spans="1:7">
      <c r="A78" s="5" t="s">
        <v>67</v>
      </c>
      <c r="B78" s="85"/>
      <c r="C78" s="83">
        <f>SUM(C79:C80)</f>
        <v>312700</v>
      </c>
      <c r="D78" s="83">
        <f>SUM(D79:D80)</f>
        <v>30000</v>
      </c>
      <c r="E78" s="83">
        <f>SUM(E79:E80)</f>
        <v>130000</v>
      </c>
      <c r="F78" s="83">
        <f>SUM(F79:F80)</f>
        <v>1000000</v>
      </c>
      <c r="G78" s="84">
        <f>SUM(G79:G80)</f>
        <v>0</v>
      </c>
    </row>
    <row r="79" spans="1:7">
      <c r="A79" s="6" t="s">
        <v>59</v>
      </c>
      <c r="B79" s="85"/>
      <c r="C79" s="2">
        <v>119360</v>
      </c>
      <c r="D79" s="2"/>
      <c r="E79" s="2"/>
      <c r="F79" s="2"/>
      <c r="G79" s="3"/>
    </row>
    <row r="80" spans="1:7">
      <c r="A80" s="6" t="s">
        <v>60</v>
      </c>
      <c r="B80" s="85"/>
      <c r="C80" s="2">
        <f>312700-C79</f>
        <v>193340</v>
      </c>
      <c r="D80" s="2">
        <v>30000</v>
      </c>
      <c r="E80" s="2">
        <v>130000</v>
      </c>
      <c r="F80" s="2">
        <v>1000000</v>
      </c>
      <c r="G80" s="3"/>
    </row>
    <row r="81" spans="1:7">
      <c r="A81" s="5" t="s">
        <v>68</v>
      </c>
      <c r="B81" s="85"/>
      <c r="C81" s="83">
        <f>SUM(C82:C83)</f>
        <v>1047100</v>
      </c>
      <c r="D81" s="83">
        <f>SUM(D82:D83)</f>
        <v>50000</v>
      </c>
      <c r="E81" s="83">
        <f>SUM(E82:E83)</f>
        <v>1400000</v>
      </c>
      <c r="F81" s="83">
        <f>SUM(F82:F83)</f>
        <v>0</v>
      </c>
      <c r="G81" s="84">
        <f>SUM(G82:G83)</f>
        <v>0</v>
      </c>
    </row>
    <row r="82" spans="1:7">
      <c r="A82" s="6" t="s">
        <v>59</v>
      </c>
      <c r="B82" s="85"/>
      <c r="C82" s="2">
        <v>80000</v>
      </c>
      <c r="D82" s="2">
        <f>D180+D183+D186+D189+D192+D195+D198+D201</f>
        <v>0</v>
      </c>
      <c r="E82" s="2">
        <f t="shared" ref="E82:G83" si="16">E180+E183+E186+E189+E192+E195+E198+E201</f>
        <v>0</v>
      </c>
      <c r="F82" s="2">
        <f t="shared" si="16"/>
        <v>0</v>
      </c>
      <c r="G82" s="2">
        <f t="shared" si="16"/>
        <v>0</v>
      </c>
    </row>
    <row r="83" spans="1:7">
      <c r="A83" s="6" t="s">
        <v>60</v>
      </c>
      <c r="B83" s="85"/>
      <c r="C83" s="2">
        <f>1047100-C82</f>
        <v>967100</v>
      </c>
      <c r="D83" s="2">
        <f>D181+D184+D187+D190+D193+D196+D199+D202</f>
        <v>50000</v>
      </c>
      <c r="E83" s="2">
        <f t="shared" si="16"/>
        <v>1400000</v>
      </c>
      <c r="F83" s="2">
        <f t="shared" si="16"/>
        <v>0</v>
      </c>
      <c r="G83" s="2">
        <f t="shared" si="16"/>
        <v>0</v>
      </c>
    </row>
    <row r="84" spans="1:7">
      <c r="A84" s="5" t="s">
        <v>69</v>
      </c>
      <c r="B84" s="83"/>
      <c r="C84" s="83">
        <f>SUM(C85:C86)</f>
        <v>42655.4</v>
      </c>
      <c r="D84" s="83">
        <f>SUM(D85:D86)</f>
        <v>0</v>
      </c>
      <c r="E84" s="83">
        <f>SUM(E85:E86)</f>
        <v>0</v>
      </c>
      <c r="F84" s="83">
        <f>SUM(F85:F86)</f>
        <v>0</v>
      </c>
      <c r="G84" s="84">
        <f>SUM(G85:G86)</f>
        <v>0</v>
      </c>
    </row>
    <row r="85" spans="1:7">
      <c r="A85" s="6" t="s">
        <v>59</v>
      </c>
      <c r="B85" s="85"/>
      <c r="C85" s="2"/>
      <c r="D85" s="2"/>
      <c r="E85" s="2"/>
      <c r="F85" s="2"/>
      <c r="G85" s="3"/>
    </row>
    <row r="86" spans="1:7" s="1" customFormat="1" ht="13.2">
      <c r="A86" s="6" t="s">
        <v>60</v>
      </c>
      <c r="B86" s="85"/>
      <c r="C86" s="2">
        <v>42655.4</v>
      </c>
      <c r="D86" s="2"/>
      <c r="E86" s="2"/>
      <c r="F86" s="2"/>
      <c r="G86" s="3"/>
    </row>
    <row r="87" spans="1:7" s="1" customFormat="1" ht="13.2">
      <c r="A87" s="86" t="s">
        <v>70</v>
      </c>
      <c r="B87" s="87"/>
      <c r="C87" s="87">
        <f>SUM(C88:C89)</f>
        <v>5372731.4000000004</v>
      </c>
      <c r="D87" s="87">
        <f>SUM(D88:D89)</f>
        <v>1388558</v>
      </c>
      <c r="E87" s="87">
        <f>SUM(E88:E89)</f>
        <v>4270000</v>
      </c>
      <c r="F87" s="87">
        <f>SUM(F88:F89)</f>
        <v>2560000</v>
      </c>
      <c r="G87" s="88">
        <f>SUM(G88:G89)</f>
        <v>560000</v>
      </c>
    </row>
    <row r="88" spans="1:7">
      <c r="A88" s="6" t="s">
        <v>59</v>
      </c>
      <c r="B88" s="85"/>
      <c r="C88" s="85">
        <f t="shared" ref="C88:G89" si="17">C58+C61+C64+C67+C70+C73+C76+C79+C82+C85</f>
        <v>1857400</v>
      </c>
      <c r="D88" s="85">
        <f t="shared" si="17"/>
        <v>327478</v>
      </c>
      <c r="E88" s="85">
        <f t="shared" si="17"/>
        <v>1020000</v>
      </c>
      <c r="F88" s="85">
        <f t="shared" si="17"/>
        <v>20000</v>
      </c>
      <c r="G88" s="89">
        <f t="shared" si="17"/>
        <v>20000</v>
      </c>
    </row>
    <row r="89" spans="1:7" ht="15" thickBot="1">
      <c r="A89" s="7" t="s">
        <v>60</v>
      </c>
      <c r="B89" s="90"/>
      <c r="C89" s="91">
        <f t="shared" si="17"/>
        <v>3515331.4</v>
      </c>
      <c r="D89" s="91">
        <f t="shared" si="17"/>
        <v>1061080</v>
      </c>
      <c r="E89" s="91">
        <f t="shared" si="17"/>
        <v>3250000</v>
      </c>
      <c r="F89" s="91">
        <f t="shared" si="17"/>
        <v>2540000</v>
      </c>
      <c r="G89" s="92">
        <f t="shared" si="17"/>
        <v>540000</v>
      </c>
    </row>
    <row r="91" spans="1:7" ht="15" thickBot="1">
      <c r="A91" s="4" t="s">
        <v>71</v>
      </c>
      <c r="B91" s="32"/>
      <c r="C91" s="32"/>
      <c r="D91" s="32"/>
      <c r="E91" s="32"/>
      <c r="F91" s="32"/>
    </row>
    <row r="92" spans="1:7">
      <c r="A92" s="8" t="s">
        <v>72</v>
      </c>
      <c r="B92" s="93"/>
      <c r="C92" s="94">
        <f>SUM(C93:C94)</f>
        <v>180000</v>
      </c>
      <c r="D92" s="94">
        <f>SUM(D93:D94)</f>
        <v>500000</v>
      </c>
      <c r="E92" s="94">
        <f>SUM(E93:E94)</f>
        <v>500000</v>
      </c>
      <c r="F92" s="94">
        <f>SUM(F93:F94)</f>
        <v>500000</v>
      </c>
      <c r="G92" s="95">
        <f>SUM(G93:G94)</f>
        <v>500000</v>
      </c>
    </row>
    <row r="93" spans="1:7">
      <c r="A93" s="6" t="s">
        <v>59</v>
      </c>
      <c r="B93" s="96"/>
      <c r="C93" s="9">
        <v>115000</v>
      </c>
      <c r="D93" s="9"/>
      <c r="E93" s="9"/>
      <c r="F93" s="9"/>
      <c r="G93" s="10"/>
    </row>
    <row r="94" spans="1:7">
      <c r="A94" s="6" t="s">
        <v>60</v>
      </c>
      <c r="B94" s="96"/>
      <c r="C94" s="9">
        <f>145000-40000-40000</f>
        <v>65000</v>
      </c>
      <c r="D94" s="9">
        <v>500000</v>
      </c>
      <c r="E94" s="9">
        <v>500000</v>
      </c>
      <c r="F94" s="9">
        <v>500000</v>
      </c>
      <c r="G94" s="10">
        <v>500000</v>
      </c>
    </row>
    <row r="95" spans="1:7">
      <c r="A95" s="11" t="s">
        <v>73</v>
      </c>
      <c r="B95" s="96"/>
      <c r="C95" s="97">
        <f>SUM(C96:C97)</f>
        <v>385000</v>
      </c>
      <c r="D95" s="97">
        <f>SUM(D96:D97)</f>
        <v>0</v>
      </c>
      <c r="E95" s="97">
        <f>SUM(E96:E97)</f>
        <v>0</v>
      </c>
      <c r="F95" s="97">
        <f>SUM(F96:F97)</f>
        <v>0</v>
      </c>
      <c r="G95" s="98">
        <f>SUM(G96:G97)</f>
        <v>0</v>
      </c>
    </row>
    <row r="96" spans="1:7">
      <c r="A96" s="6" t="s">
        <v>59</v>
      </c>
      <c r="B96" s="96"/>
      <c r="C96" s="9">
        <v>385000</v>
      </c>
      <c r="D96" s="9">
        <v>0</v>
      </c>
      <c r="E96" s="9">
        <v>0</v>
      </c>
      <c r="F96" s="9">
        <v>0</v>
      </c>
      <c r="G96" s="10">
        <v>0</v>
      </c>
    </row>
    <row r="97" spans="1:7">
      <c r="A97" s="6" t="s">
        <v>60</v>
      </c>
      <c r="B97" s="96"/>
      <c r="C97" s="9"/>
      <c r="D97" s="9">
        <v>0</v>
      </c>
      <c r="E97" s="9">
        <v>0</v>
      </c>
      <c r="F97" s="9">
        <v>0</v>
      </c>
      <c r="G97" s="10">
        <v>0</v>
      </c>
    </row>
    <row r="98" spans="1:7">
      <c r="A98" s="11" t="s">
        <v>74</v>
      </c>
      <c r="B98" s="96"/>
      <c r="C98" s="97">
        <f>SUM(C99:C100)</f>
        <v>430000</v>
      </c>
      <c r="D98" s="97">
        <f>SUM(D99:D100)</f>
        <v>0</v>
      </c>
      <c r="E98" s="97">
        <f>SUM(E99:E100)</f>
        <v>0</v>
      </c>
      <c r="F98" s="97">
        <f>SUM(F99:F100)</f>
        <v>0</v>
      </c>
      <c r="G98" s="98">
        <f>SUM(G99:G100)</f>
        <v>0</v>
      </c>
    </row>
    <row r="99" spans="1:7">
      <c r="A99" s="6" t="s">
        <v>59</v>
      </c>
      <c r="B99" s="96"/>
      <c r="C99" s="9"/>
      <c r="D99" s="9"/>
      <c r="E99" s="9"/>
      <c r="F99" s="9"/>
      <c r="G99" s="10"/>
    </row>
    <row r="100" spans="1:7">
      <c r="A100" s="6" t="s">
        <v>60</v>
      </c>
      <c r="B100" s="96"/>
      <c r="C100" s="9">
        <v>430000</v>
      </c>
      <c r="D100" s="9">
        <v>0</v>
      </c>
      <c r="E100" s="9">
        <v>0</v>
      </c>
      <c r="F100" s="9">
        <v>0</v>
      </c>
      <c r="G100" s="10">
        <v>0</v>
      </c>
    </row>
    <row r="101" spans="1:7">
      <c r="A101" s="11" t="s">
        <v>75</v>
      </c>
      <c r="B101" s="96"/>
      <c r="C101" s="97">
        <f>SUM(C102:C103)</f>
        <v>400000</v>
      </c>
      <c r="D101" s="97">
        <f>SUM(D102:D103)</f>
        <v>0</v>
      </c>
      <c r="E101" s="97">
        <f>SUM(E102:E103)</f>
        <v>0</v>
      </c>
      <c r="F101" s="97">
        <f>SUM(F102:F103)</f>
        <v>0</v>
      </c>
      <c r="G101" s="98">
        <f>SUM(G102:G103)</f>
        <v>0</v>
      </c>
    </row>
    <row r="102" spans="1:7">
      <c r="A102" s="6" t="s">
        <v>59</v>
      </c>
      <c r="B102" s="96"/>
      <c r="C102" s="9">
        <v>100000</v>
      </c>
      <c r="D102" s="9"/>
      <c r="E102" s="9"/>
      <c r="F102" s="9"/>
      <c r="G102" s="10"/>
    </row>
    <row r="103" spans="1:7">
      <c r="A103" s="6" t="s">
        <v>60</v>
      </c>
      <c r="B103" s="96"/>
      <c r="C103" s="9">
        <v>300000</v>
      </c>
      <c r="D103" s="9">
        <v>0</v>
      </c>
      <c r="E103" s="9">
        <v>0</v>
      </c>
      <c r="F103" s="9">
        <v>0</v>
      </c>
      <c r="G103" s="10">
        <v>0</v>
      </c>
    </row>
    <row r="104" spans="1:7">
      <c r="A104" s="99" t="s">
        <v>76</v>
      </c>
      <c r="B104" s="96"/>
      <c r="C104" s="97">
        <f>SUM(C105:C106)</f>
        <v>638040</v>
      </c>
      <c r="D104" s="97">
        <f>SUM(D105:D106)</f>
        <v>0</v>
      </c>
      <c r="E104" s="97">
        <f>SUM(E105:E106)</f>
        <v>0</v>
      </c>
      <c r="F104" s="97">
        <f>SUM(F105:F106)</f>
        <v>0</v>
      </c>
      <c r="G104" s="98">
        <f>SUM(G105:G106)</f>
        <v>0</v>
      </c>
    </row>
    <row r="105" spans="1:7">
      <c r="A105" s="6" t="s">
        <v>59</v>
      </c>
      <c r="B105" s="96"/>
      <c r="C105" s="9">
        <v>638040</v>
      </c>
      <c r="D105" s="9">
        <v>0</v>
      </c>
      <c r="E105" s="9"/>
      <c r="F105" s="9"/>
      <c r="G105" s="10"/>
    </row>
    <row r="106" spans="1:7">
      <c r="A106" s="6" t="s">
        <v>60</v>
      </c>
      <c r="B106" s="96"/>
      <c r="C106" s="9"/>
      <c r="D106" s="9">
        <v>0</v>
      </c>
      <c r="E106" s="9">
        <v>0</v>
      </c>
      <c r="F106" s="9">
        <v>0</v>
      </c>
      <c r="G106" s="10">
        <v>0</v>
      </c>
    </row>
    <row r="107" spans="1:7">
      <c r="A107" s="11" t="s">
        <v>77</v>
      </c>
      <c r="B107" s="96"/>
      <c r="C107" s="97">
        <f>SUM(C108:C109)</f>
        <v>20000</v>
      </c>
      <c r="D107" s="97">
        <f>SUM(D108:D109)</f>
        <v>0</v>
      </c>
      <c r="E107" s="97">
        <f>SUM(E108:E109)</f>
        <v>0</v>
      </c>
      <c r="F107" s="97">
        <f>SUM(F108:F109)</f>
        <v>0</v>
      </c>
      <c r="G107" s="98">
        <f>SUM(G108:G109)</f>
        <v>0</v>
      </c>
    </row>
    <row r="108" spans="1:7">
      <c r="A108" s="6" t="s">
        <v>59</v>
      </c>
      <c r="B108" s="96"/>
      <c r="C108" s="9">
        <v>0</v>
      </c>
      <c r="D108" s="9"/>
      <c r="E108" s="9"/>
      <c r="F108" s="9"/>
      <c r="G108" s="10"/>
    </row>
    <row r="109" spans="1:7">
      <c r="A109" s="6" t="s">
        <v>60</v>
      </c>
      <c r="B109" s="96"/>
      <c r="C109" s="9">
        <v>20000</v>
      </c>
      <c r="D109" s="9">
        <v>0</v>
      </c>
      <c r="E109" s="9">
        <v>0</v>
      </c>
      <c r="F109" s="9">
        <v>0</v>
      </c>
      <c r="G109" s="10">
        <v>0</v>
      </c>
    </row>
    <row r="110" spans="1:7">
      <c r="A110" s="11" t="s">
        <v>78</v>
      </c>
      <c r="B110" s="96"/>
      <c r="C110" s="97">
        <f>SUM(C111:C112)</f>
        <v>20000</v>
      </c>
      <c r="D110" s="97">
        <f>SUM(D111:D112)</f>
        <v>0</v>
      </c>
      <c r="E110" s="97">
        <f>SUM(E111:E112)</f>
        <v>0</v>
      </c>
      <c r="F110" s="97">
        <f>SUM(F111:F112)</f>
        <v>0</v>
      </c>
      <c r="G110" s="98">
        <f>SUM(G111:G112)</f>
        <v>0</v>
      </c>
    </row>
    <row r="111" spans="1:7">
      <c r="A111" s="6" t="s">
        <v>59</v>
      </c>
      <c r="B111" s="96"/>
      <c r="C111" s="9">
        <v>0</v>
      </c>
      <c r="D111" s="9"/>
      <c r="E111" s="9"/>
      <c r="F111" s="9"/>
      <c r="G111" s="10"/>
    </row>
    <row r="112" spans="1:7">
      <c r="A112" s="6" t="s">
        <v>60</v>
      </c>
      <c r="B112" s="96"/>
      <c r="C112" s="9">
        <v>20000</v>
      </c>
      <c r="D112" s="9">
        <v>0</v>
      </c>
      <c r="E112" s="9">
        <v>0</v>
      </c>
      <c r="F112" s="9">
        <v>0</v>
      </c>
      <c r="G112" s="10">
        <v>0</v>
      </c>
    </row>
    <row r="113" spans="1:7">
      <c r="A113" s="11" t="s">
        <v>79</v>
      </c>
      <c r="B113" s="96"/>
      <c r="C113" s="97">
        <f>SUM(C114:C115)</f>
        <v>20000</v>
      </c>
      <c r="D113" s="97">
        <f>SUM(D114:D115)</f>
        <v>20000</v>
      </c>
      <c r="E113" s="97">
        <f>SUM(E114:E115)</f>
        <v>20000</v>
      </c>
      <c r="F113" s="97">
        <f>SUM(F114:F115)</f>
        <v>20000</v>
      </c>
      <c r="G113" s="98">
        <f>SUM(G114:G115)</f>
        <v>20000</v>
      </c>
    </row>
    <row r="114" spans="1:7">
      <c r="A114" s="6" t="s">
        <v>59</v>
      </c>
      <c r="B114" s="96"/>
      <c r="C114" s="9">
        <v>0</v>
      </c>
      <c r="D114" s="9">
        <v>0</v>
      </c>
      <c r="E114" s="9">
        <v>0</v>
      </c>
      <c r="F114" s="9">
        <v>0</v>
      </c>
      <c r="G114" s="10">
        <v>0</v>
      </c>
    </row>
    <row r="115" spans="1:7">
      <c r="A115" s="6" t="s">
        <v>60</v>
      </c>
      <c r="B115" s="96"/>
      <c r="C115" s="9">
        <v>20000</v>
      </c>
      <c r="D115" s="9">
        <v>20000</v>
      </c>
      <c r="E115" s="9">
        <v>20000</v>
      </c>
      <c r="F115" s="9">
        <v>20000</v>
      </c>
      <c r="G115" s="10">
        <v>20000</v>
      </c>
    </row>
    <row r="116" spans="1:7">
      <c r="A116" s="100" t="s">
        <v>80</v>
      </c>
      <c r="B116" s="96"/>
      <c r="C116" s="97">
        <f>SUM(C117:C118)</f>
        <v>130000</v>
      </c>
      <c r="D116" s="97">
        <f>SUM(D117:D118)</f>
        <v>0</v>
      </c>
      <c r="E116" s="97">
        <f>SUM(E117:E118)</f>
        <v>1400000</v>
      </c>
      <c r="F116" s="97">
        <f>SUM(F117:F118)</f>
        <v>0</v>
      </c>
      <c r="G116" s="98">
        <f>SUM(G117:G118)</f>
        <v>0</v>
      </c>
    </row>
    <row r="117" spans="1:7">
      <c r="A117" s="6" t="s">
        <v>59</v>
      </c>
      <c r="B117" s="96"/>
      <c r="C117" s="9"/>
      <c r="D117" s="101"/>
      <c r="E117" s="9">
        <v>1000000</v>
      </c>
      <c r="F117" s="9"/>
      <c r="G117" s="10"/>
    </row>
    <row r="118" spans="1:7">
      <c r="A118" s="6" t="s">
        <v>60</v>
      </c>
      <c r="B118" s="96"/>
      <c r="C118" s="9">
        <v>130000</v>
      </c>
      <c r="D118" s="101"/>
      <c r="E118" s="9">
        <v>400000</v>
      </c>
      <c r="F118" s="9"/>
      <c r="G118" s="10"/>
    </row>
    <row r="119" spans="1:7">
      <c r="A119" s="102" t="s">
        <v>81</v>
      </c>
      <c r="B119" s="96"/>
      <c r="C119" s="97">
        <f>SUM(C120:C121)</f>
        <v>300000</v>
      </c>
      <c r="D119" s="97">
        <f>SUM(D120:D121)</f>
        <v>0</v>
      </c>
      <c r="E119" s="97">
        <f>SUM(E120:E121)</f>
        <v>0</v>
      </c>
      <c r="F119" s="97">
        <f>SUM(F120:F121)</f>
        <v>0</v>
      </c>
      <c r="G119" s="98">
        <f>SUM(G120:G121)</f>
        <v>0</v>
      </c>
    </row>
    <row r="120" spans="1:7">
      <c r="A120" s="6" t="s">
        <v>59</v>
      </c>
      <c r="B120" s="96"/>
      <c r="C120" s="9">
        <v>0</v>
      </c>
      <c r="D120" s="9">
        <v>0</v>
      </c>
      <c r="E120" s="9">
        <v>0</v>
      </c>
      <c r="F120" s="9">
        <v>0</v>
      </c>
      <c r="G120" s="10">
        <v>0</v>
      </c>
    </row>
    <row r="121" spans="1:7">
      <c r="A121" s="6" t="s">
        <v>60</v>
      </c>
      <c r="B121" s="96"/>
      <c r="C121" s="9">
        <v>300000</v>
      </c>
      <c r="D121" s="9">
        <v>0</v>
      </c>
      <c r="E121" s="9">
        <v>0</v>
      </c>
      <c r="F121" s="9">
        <v>0</v>
      </c>
      <c r="G121" s="10">
        <v>0</v>
      </c>
    </row>
    <row r="122" spans="1:7">
      <c r="A122" s="12" t="s">
        <v>82</v>
      </c>
      <c r="B122" s="96"/>
      <c r="C122" s="97">
        <f>SUM(C123:C124)</f>
        <v>0</v>
      </c>
      <c r="D122" s="97">
        <f>SUM(D123:D124)</f>
        <v>0</v>
      </c>
      <c r="E122" s="97">
        <f>SUM(E123:E124)</f>
        <v>100000</v>
      </c>
      <c r="F122" s="97">
        <f>SUM(F123:F124)</f>
        <v>1000000</v>
      </c>
      <c r="G122" s="98">
        <f>SUM(G123:G124)</f>
        <v>0</v>
      </c>
    </row>
    <row r="123" spans="1:7">
      <c r="A123" s="6" t="s">
        <v>59</v>
      </c>
      <c r="B123" s="96"/>
      <c r="C123" s="9">
        <v>0</v>
      </c>
      <c r="D123" s="9">
        <v>0</v>
      </c>
      <c r="E123" s="9">
        <v>0</v>
      </c>
      <c r="F123" s="9">
        <v>0</v>
      </c>
      <c r="G123" s="10">
        <v>0</v>
      </c>
    </row>
    <row r="124" spans="1:7">
      <c r="A124" s="6" t="s">
        <v>60</v>
      </c>
      <c r="B124" s="96"/>
      <c r="C124" s="9">
        <v>0</v>
      </c>
      <c r="D124" s="9">
        <v>0</v>
      </c>
      <c r="E124" s="9">
        <v>100000</v>
      </c>
      <c r="F124" s="9">
        <v>1000000</v>
      </c>
      <c r="G124" s="10">
        <v>0</v>
      </c>
    </row>
    <row r="125" spans="1:7">
      <c r="A125" s="103" t="s">
        <v>119</v>
      </c>
      <c r="B125" s="96"/>
      <c r="C125" s="97">
        <f>SUM(C126:C127)</f>
        <v>0</v>
      </c>
      <c r="D125" s="97">
        <f>SUM(D126:D127)</f>
        <v>20000</v>
      </c>
      <c r="E125" s="97">
        <f>SUM(E126:E127)</f>
        <v>0</v>
      </c>
      <c r="F125" s="97">
        <f>SUM(F126:F127)</f>
        <v>0</v>
      </c>
      <c r="G125" s="98">
        <f>SUM(G126:G127)</f>
        <v>0</v>
      </c>
    </row>
    <row r="126" spans="1:7">
      <c r="A126" s="6" t="s">
        <v>59</v>
      </c>
      <c r="B126" s="96"/>
      <c r="C126" s="9">
        <v>0</v>
      </c>
      <c r="D126" s="9">
        <v>0</v>
      </c>
      <c r="E126" s="9">
        <v>0</v>
      </c>
      <c r="F126" s="9">
        <v>0</v>
      </c>
      <c r="G126" s="10">
        <v>0</v>
      </c>
    </row>
    <row r="127" spans="1:7">
      <c r="A127" s="6" t="s">
        <v>60</v>
      </c>
      <c r="B127" s="96"/>
      <c r="C127" s="9">
        <v>0</v>
      </c>
      <c r="D127" s="9">
        <v>20000</v>
      </c>
      <c r="E127" s="9">
        <v>0</v>
      </c>
      <c r="F127" s="9">
        <v>0</v>
      </c>
      <c r="G127" s="10">
        <v>0</v>
      </c>
    </row>
    <row r="128" spans="1:7">
      <c r="A128" s="103" t="s">
        <v>120</v>
      </c>
      <c r="B128" s="96"/>
      <c r="C128" s="97">
        <f>SUM(C129:C130)</f>
        <v>0</v>
      </c>
      <c r="D128" s="97">
        <f>SUM(D129:D130)</f>
        <v>100000</v>
      </c>
      <c r="E128" s="97">
        <f>SUM(E129:E130)</f>
        <v>0</v>
      </c>
      <c r="F128" s="97">
        <f>SUM(F129:F130)</f>
        <v>0</v>
      </c>
      <c r="G128" s="98">
        <f>SUM(G129:G130)</f>
        <v>0</v>
      </c>
    </row>
    <row r="129" spans="1:7">
      <c r="A129" s="6" t="s">
        <v>59</v>
      </c>
      <c r="B129" s="96"/>
      <c r="C129" s="9">
        <v>0</v>
      </c>
      <c r="D129" s="9">
        <v>0</v>
      </c>
      <c r="E129" s="9">
        <v>0</v>
      </c>
      <c r="F129" s="9">
        <v>0</v>
      </c>
      <c r="G129" s="10">
        <v>0</v>
      </c>
    </row>
    <row r="130" spans="1:7">
      <c r="A130" s="6" t="s">
        <v>60</v>
      </c>
      <c r="B130" s="96"/>
      <c r="C130" s="9">
        <v>0</v>
      </c>
      <c r="D130" s="9">
        <v>100000</v>
      </c>
      <c r="E130" s="9">
        <v>0</v>
      </c>
      <c r="F130" s="9">
        <v>0</v>
      </c>
      <c r="G130" s="10">
        <v>0</v>
      </c>
    </row>
    <row r="131" spans="1:7">
      <c r="A131" s="12" t="s">
        <v>83</v>
      </c>
      <c r="B131" s="96"/>
      <c r="C131" s="104">
        <f>SUM(C132:C133)</f>
        <v>600000</v>
      </c>
      <c r="D131" s="104">
        <f>SUM(D132:D133)</f>
        <v>0</v>
      </c>
      <c r="E131" s="104">
        <f>SUM(E132:E133)</f>
        <v>0</v>
      </c>
      <c r="F131" s="104">
        <f>SUM(F132:F133)</f>
        <v>0</v>
      </c>
      <c r="G131" s="105">
        <f>SUM(G132:G133)</f>
        <v>0</v>
      </c>
    </row>
    <row r="132" spans="1:7">
      <c r="A132" s="6" t="s">
        <v>59</v>
      </c>
      <c r="B132" s="96"/>
      <c r="C132" s="9">
        <v>0</v>
      </c>
      <c r="D132" s="9">
        <v>0</v>
      </c>
      <c r="E132" s="9">
        <v>0</v>
      </c>
      <c r="F132" s="9">
        <v>0</v>
      </c>
      <c r="G132" s="10">
        <v>0</v>
      </c>
    </row>
    <row r="133" spans="1:7">
      <c r="A133" s="6" t="s">
        <v>60</v>
      </c>
      <c r="B133" s="96"/>
      <c r="C133" s="9">
        <v>600000</v>
      </c>
      <c r="D133" s="9">
        <v>0</v>
      </c>
      <c r="E133" s="9">
        <v>0</v>
      </c>
      <c r="F133" s="9">
        <v>0</v>
      </c>
      <c r="G133" s="10">
        <v>0</v>
      </c>
    </row>
    <row r="134" spans="1:7">
      <c r="A134" s="11" t="s">
        <v>84</v>
      </c>
      <c r="B134" s="96"/>
      <c r="C134" s="97">
        <f>SUM(C135:C136)</f>
        <v>0</v>
      </c>
      <c r="D134" s="97">
        <f>SUM(D135:D136)</f>
        <v>0</v>
      </c>
      <c r="E134" s="97">
        <f>SUM(E135:E136)</f>
        <v>680000</v>
      </c>
      <c r="F134" s="97">
        <f>SUM(F135:F136)</f>
        <v>0</v>
      </c>
      <c r="G134" s="98">
        <f>SUM(G135:G136)</f>
        <v>0</v>
      </c>
    </row>
    <row r="135" spans="1:7">
      <c r="A135" s="6" t="s">
        <v>59</v>
      </c>
      <c r="B135" s="96"/>
      <c r="C135" s="9">
        <v>0</v>
      </c>
      <c r="D135" s="9">
        <v>0</v>
      </c>
      <c r="E135" s="9">
        <v>0</v>
      </c>
      <c r="F135" s="9">
        <v>0</v>
      </c>
      <c r="G135" s="10">
        <v>0</v>
      </c>
    </row>
    <row r="136" spans="1:7">
      <c r="A136" s="6" t="s">
        <v>60</v>
      </c>
      <c r="B136" s="96"/>
      <c r="C136" s="9">
        <v>0</v>
      </c>
      <c r="D136" s="101">
        <v>0</v>
      </c>
      <c r="E136" s="9">
        <v>680000</v>
      </c>
      <c r="F136" s="9">
        <v>0</v>
      </c>
      <c r="G136" s="10"/>
    </row>
    <row r="137" spans="1:7">
      <c r="A137" s="11" t="s">
        <v>85</v>
      </c>
      <c r="B137" s="96"/>
      <c r="C137" s="97">
        <f>SUM(C138:C139)</f>
        <v>701755</v>
      </c>
      <c r="D137" s="97">
        <f>SUM(D138:D139)</f>
        <v>188558</v>
      </c>
      <c r="E137" s="97">
        <f>SUM(E138:E139)</f>
        <v>0</v>
      </c>
      <c r="F137" s="97">
        <f>SUM(F138:F139)</f>
        <v>0</v>
      </c>
      <c r="G137" s="98">
        <f>SUM(G138:G139)</f>
        <v>0</v>
      </c>
    </row>
    <row r="138" spans="1:7">
      <c r="A138" s="6" t="s">
        <v>59</v>
      </c>
      <c r="B138" s="96"/>
      <c r="C138" s="101">
        <v>400000</v>
      </c>
      <c r="D138" s="101">
        <v>107478</v>
      </c>
      <c r="E138" s="9">
        <v>0</v>
      </c>
      <c r="F138" s="9">
        <v>0</v>
      </c>
      <c r="G138" s="10">
        <v>0</v>
      </c>
    </row>
    <row r="139" spans="1:7">
      <c r="A139" s="6" t="s">
        <v>60</v>
      </c>
      <c r="B139" s="96"/>
      <c r="C139" s="101">
        <v>301755</v>
      </c>
      <c r="D139" s="101">
        <v>81080</v>
      </c>
      <c r="E139" s="9">
        <v>0</v>
      </c>
      <c r="F139" s="9">
        <v>0</v>
      </c>
      <c r="G139" s="10">
        <v>0</v>
      </c>
    </row>
    <row r="140" spans="1:7">
      <c r="A140" s="103" t="s">
        <v>121</v>
      </c>
      <c r="B140" s="96"/>
      <c r="C140" s="97">
        <f>SUM(C141:C142)</f>
        <v>0</v>
      </c>
      <c r="D140" s="97">
        <f>SUM(D141:D142)</f>
        <v>300000</v>
      </c>
      <c r="E140" s="97">
        <f>SUM(E141:E142)</f>
        <v>0</v>
      </c>
      <c r="F140" s="97">
        <f>SUM(F141:F142)</f>
        <v>0</v>
      </c>
      <c r="G140" s="98">
        <f>SUM(G141:G142)</f>
        <v>0</v>
      </c>
    </row>
    <row r="141" spans="1:7">
      <c r="A141" s="6" t="s">
        <v>59</v>
      </c>
      <c r="B141" s="96"/>
      <c r="C141" s="101">
        <v>0</v>
      </c>
      <c r="D141" s="101">
        <v>200000</v>
      </c>
      <c r="E141" s="9">
        <v>0</v>
      </c>
      <c r="F141" s="9">
        <v>0</v>
      </c>
      <c r="G141" s="10">
        <v>0</v>
      </c>
    </row>
    <row r="142" spans="1:7">
      <c r="A142" s="6" t="s">
        <v>60</v>
      </c>
      <c r="B142" s="96"/>
      <c r="C142" s="101">
        <v>0</v>
      </c>
      <c r="D142" s="101">
        <v>100000</v>
      </c>
      <c r="E142" s="9">
        <v>0</v>
      </c>
      <c r="F142" s="9">
        <v>0</v>
      </c>
      <c r="G142" s="10">
        <v>0</v>
      </c>
    </row>
    <row r="143" spans="1:7">
      <c r="A143" s="100" t="s">
        <v>122</v>
      </c>
      <c r="B143" s="96"/>
      <c r="C143" s="97">
        <f>SUM(C144:C145)</f>
        <v>0</v>
      </c>
      <c r="D143" s="97">
        <f>SUM(D144:D145)</f>
        <v>50000</v>
      </c>
      <c r="E143" s="97">
        <f>SUM(E144:E145)</f>
        <v>0</v>
      </c>
      <c r="F143" s="97">
        <f>SUM(F144:F145)</f>
        <v>0</v>
      </c>
      <c r="G143" s="98">
        <f>SUM(G144:G145)</f>
        <v>0</v>
      </c>
    </row>
    <row r="144" spans="1:7">
      <c r="A144" s="6" t="s">
        <v>59</v>
      </c>
      <c r="B144" s="96"/>
      <c r="C144" s="101">
        <v>0</v>
      </c>
      <c r="D144" s="101">
        <v>0</v>
      </c>
      <c r="E144" s="9">
        <v>0</v>
      </c>
      <c r="F144" s="9">
        <v>0</v>
      </c>
      <c r="G144" s="10">
        <v>0</v>
      </c>
    </row>
    <row r="145" spans="1:7">
      <c r="A145" s="6" t="s">
        <v>60</v>
      </c>
      <c r="B145" s="96"/>
      <c r="C145" s="101">
        <v>0</v>
      </c>
      <c r="D145" s="101">
        <v>50000</v>
      </c>
      <c r="E145" s="9">
        <v>0</v>
      </c>
      <c r="F145" s="9">
        <v>0</v>
      </c>
      <c r="G145" s="10">
        <v>0</v>
      </c>
    </row>
    <row r="146" spans="1:7">
      <c r="A146" s="11" t="s">
        <v>86</v>
      </c>
      <c r="B146" s="96"/>
      <c r="C146" s="97">
        <f>SUM(C147:C148)</f>
        <v>44581</v>
      </c>
      <c r="D146" s="97">
        <f>SUM(D147:D148)</f>
        <v>0</v>
      </c>
      <c r="E146" s="97">
        <f>SUM(E147:E148)</f>
        <v>0</v>
      </c>
      <c r="F146" s="97">
        <f>SUM(F147:F148)</f>
        <v>0</v>
      </c>
      <c r="G146" s="98">
        <f>SUM(G147:G148)</f>
        <v>0</v>
      </c>
    </row>
    <row r="147" spans="1:7">
      <c r="A147" s="6" t="s">
        <v>59</v>
      </c>
      <c r="B147" s="96"/>
      <c r="C147" s="9">
        <v>0</v>
      </c>
      <c r="D147" s="9">
        <v>0</v>
      </c>
      <c r="E147" s="9">
        <v>0</v>
      </c>
      <c r="F147" s="9">
        <v>0</v>
      </c>
      <c r="G147" s="10">
        <v>0</v>
      </c>
    </row>
    <row r="148" spans="1:7">
      <c r="A148" s="6" t="s">
        <v>60</v>
      </c>
      <c r="B148" s="96"/>
      <c r="C148" s="9">
        <v>44581</v>
      </c>
      <c r="D148" s="9">
        <v>0</v>
      </c>
      <c r="E148" s="9">
        <v>0</v>
      </c>
      <c r="F148" s="9">
        <v>0</v>
      </c>
      <c r="G148" s="10">
        <v>0</v>
      </c>
    </row>
    <row r="149" spans="1:7">
      <c r="A149" s="11" t="s">
        <v>87</v>
      </c>
      <c r="B149" s="96"/>
      <c r="C149" s="97">
        <f>SUM(C150:C151)</f>
        <v>60900</v>
      </c>
      <c r="D149" s="97">
        <f>SUM(D150:D151)</f>
        <v>70000</v>
      </c>
      <c r="E149" s="97">
        <f>SUM(E150:E151)</f>
        <v>0</v>
      </c>
      <c r="F149" s="97">
        <f>SUM(F150:F151)</f>
        <v>0</v>
      </c>
      <c r="G149" s="98">
        <f>SUM(G150:G151)</f>
        <v>0</v>
      </c>
    </row>
    <row r="150" spans="1:7">
      <c r="A150" s="6" t="s">
        <v>59</v>
      </c>
      <c r="B150" s="96"/>
      <c r="C150" s="9">
        <v>0</v>
      </c>
      <c r="D150" s="9">
        <v>0</v>
      </c>
      <c r="E150" s="9">
        <v>0</v>
      </c>
      <c r="F150" s="9">
        <v>0</v>
      </c>
      <c r="G150" s="10">
        <v>0</v>
      </c>
    </row>
    <row r="151" spans="1:7">
      <c r="A151" s="6" t="s">
        <v>60</v>
      </c>
      <c r="B151" s="96"/>
      <c r="C151" s="9">
        <v>60900</v>
      </c>
      <c r="D151" s="9">
        <v>70000</v>
      </c>
      <c r="E151" s="9">
        <v>0</v>
      </c>
      <c r="F151" s="9">
        <v>0</v>
      </c>
      <c r="G151" s="10">
        <v>0</v>
      </c>
    </row>
    <row r="152" spans="1:7">
      <c r="A152" s="106" t="s">
        <v>88</v>
      </c>
      <c r="B152" s="96"/>
      <c r="C152" s="97">
        <f>SUM(C153:C154)</f>
        <v>40000</v>
      </c>
      <c r="D152" s="97">
        <f>SUM(D153:D154)</f>
        <v>40000</v>
      </c>
      <c r="E152" s="97">
        <f>SUM(E153:E154)</f>
        <v>40000</v>
      </c>
      <c r="F152" s="97">
        <f>SUM(F153:F154)</f>
        <v>40000</v>
      </c>
      <c r="G152" s="98">
        <f>SUM(G153:G154)</f>
        <v>40000</v>
      </c>
    </row>
    <row r="153" spans="1:7">
      <c r="A153" s="6" t="s">
        <v>89</v>
      </c>
      <c r="B153" s="96"/>
      <c r="C153" s="9">
        <v>20000</v>
      </c>
      <c r="D153" s="9">
        <v>20000</v>
      </c>
      <c r="E153" s="9">
        <v>20000</v>
      </c>
      <c r="F153" s="9">
        <v>20000</v>
      </c>
      <c r="G153" s="10">
        <v>20000</v>
      </c>
    </row>
    <row r="154" spans="1:7">
      <c r="A154" s="6" t="s">
        <v>90</v>
      </c>
      <c r="B154" s="96"/>
      <c r="C154" s="9">
        <v>20000</v>
      </c>
      <c r="D154" s="9">
        <v>20000</v>
      </c>
      <c r="E154" s="9">
        <v>20000</v>
      </c>
      <c r="F154" s="9">
        <v>20000</v>
      </c>
      <c r="G154" s="10">
        <v>20000</v>
      </c>
    </row>
    <row r="155" spans="1:7">
      <c r="A155" s="100" t="s">
        <v>123</v>
      </c>
      <c r="B155" s="96"/>
      <c r="C155" s="97">
        <f>SUM(C156:C157)</f>
        <v>0</v>
      </c>
      <c r="D155" s="97">
        <f>SUM(D156:D157)</f>
        <v>20000</v>
      </c>
      <c r="E155" s="97">
        <f>SUM(E156:E157)</f>
        <v>0</v>
      </c>
      <c r="F155" s="97">
        <f>SUM(F156:F157)</f>
        <v>0</v>
      </c>
      <c r="G155" s="98">
        <f>SUM(G156:G157)</f>
        <v>0</v>
      </c>
    </row>
    <row r="156" spans="1:7">
      <c r="A156" s="6" t="s">
        <v>89</v>
      </c>
      <c r="B156" s="96"/>
      <c r="C156" s="9">
        <v>0</v>
      </c>
      <c r="D156" s="9">
        <v>0</v>
      </c>
      <c r="E156" s="9">
        <v>0</v>
      </c>
      <c r="F156" s="9">
        <v>0</v>
      </c>
      <c r="G156" s="10">
        <v>0</v>
      </c>
    </row>
    <row r="157" spans="1:7">
      <c r="A157" s="6" t="s">
        <v>90</v>
      </c>
      <c r="B157" s="96"/>
      <c r="C157" s="9">
        <v>0</v>
      </c>
      <c r="D157" s="9">
        <v>20000</v>
      </c>
      <c r="E157" s="9">
        <v>0</v>
      </c>
      <c r="F157" s="9">
        <v>0</v>
      </c>
      <c r="G157" s="10">
        <v>0</v>
      </c>
    </row>
    <row r="158" spans="1:7">
      <c r="A158" s="11" t="s">
        <v>91</v>
      </c>
      <c r="B158" s="96"/>
      <c r="C158" s="97">
        <f>SUM(C159:C160)</f>
        <v>115000</v>
      </c>
      <c r="D158" s="97">
        <f>SUM(D159:D160)</f>
        <v>0</v>
      </c>
      <c r="E158" s="97">
        <f>SUM(E159:E160)</f>
        <v>0</v>
      </c>
      <c r="F158" s="97">
        <f>SUM(F159:F160)</f>
        <v>0</v>
      </c>
      <c r="G158" s="98">
        <f>SUM(G159:G160)</f>
        <v>0</v>
      </c>
    </row>
    <row r="159" spans="1:7">
      <c r="A159" s="6" t="s">
        <v>59</v>
      </c>
      <c r="B159" s="96"/>
      <c r="C159" s="9">
        <v>57360</v>
      </c>
      <c r="D159" s="9">
        <v>0</v>
      </c>
      <c r="E159" s="9">
        <v>0</v>
      </c>
      <c r="F159" s="9">
        <v>0</v>
      </c>
      <c r="G159" s="10">
        <v>0</v>
      </c>
    </row>
    <row r="160" spans="1:7">
      <c r="A160" s="6" t="s">
        <v>60</v>
      </c>
      <c r="B160" s="96"/>
      <c r="C160" s="9">
        <v>57640</v>
      </c>
      <c r="D160" s="9">
        <v>0</v>
      </c>
      <c r="E160" s="9">
        <v>0</v>
      </c>
      <c r="F160" s="9">
        <v>0</v>
      </c>
      <c r="G160" s="10">
        <v>0</v>
      </c>
    </row>
    <row r="161" spans="1:7">
      <c r="A161" s="11" t="s">
        <v>92</v>
      </c>
      <c r="B161" s="96"/>
      <c r="C161" s="97">
        <f>SUM(C162:C163)</f>
        <v>82000</v>
      </c>
      <c r="D161" s="97">
        <f>SUM(D162:D163)</f>
        <v>0</v>
      </c>
      <c r="E161" s="97">
        <f>SUM(E162:E163)</f>
        <v>0</v>
      </c>
      <c r="F161" s="97">
        <f>SUM(F162:F163)</f>
        <v>0</v>
      </c>
      <c r="G161" s="98">
        <f>SUM(G162:G163)</f>
        <v>0</v>
      </c>
    </row>
    <row r="162" spans="1:7">
      <c r="A162" s="6" t="s">
        <v>59</v>
      </c>
      <c r="B162" s="96"/>
      <c r="C162" s="9">
        <v>32000</v>
      </c>
      <c r="D162" s="9">
        <v>0</v>
      </c>
      <c r="E162" s="9">
        <v>0</v>
      </c>
      <c r="F162" s="9">
        <v>0</v>
      </c>
      <c r="G162" s="10">
        <v>0</v>
      </c>
    </row>
    <row r="163" spans="1:7">
      <c r="A163" s="6" t="s">
        <v>60</v>
      </c>
      <c r="B163" s="96"/>
      <c r="C163" s="9">
        <v>50000</v>
      </c>
      <c r="D163" s="9">
        <v>0</v>
      </c>
      <c r="E163" s="9">
        <v>0</v>
      </c>
      <c r="F163" s="9">
        <v>0</v>
      </c>
      <c r="G163" s="10">
        <v>0</v>
      </c>
    </row>
    <row r="164" spans="1:7">
      <c r="A164" s="11" t="s">
        <v>93</v>
      </c>
      <c r="B164" s="96"/>
      <c r="C164" s="97">
        <f>SUM(C165:C166)</f>
        <v>0</v>
      </c>
      <c r="D164" s="97">
        <f>SUM(D165:D166)</f>
        <v>0</v>
      </c>
      <c r="E164" s="97">
        <f>SUM(E165:E166)</f>
        <v>30000</v>
      </c>
      <c r="F164" s="97">
        <f>SUM(F165:F166)</f>
        <v>1000000</v>
      </c>
      <c r="G164" s="98">
        <f>SUM(G165:G166)</f>
        <v>0</v>
      </c>
    </row>
    <row r="165" spans="1:7">
      <c r="A165" s="6" t="s">
        <v>59</v>
      </c>
      <c r="B165" s="96"/>
      <c r="C165" s="9">
        <v>0</v>
      </c>
      <c r="D165" s="9">
        <v>0</v>
      </c>
      <c r="E165" s="9">
        <v>0</v>
      </c>
      <c r="F165" s="9">
        <v>0</v>
      </c>
      <c r="G165" s="10">
        <v>0</v>
      </c>
    </row>
    <row r="166" spans="1:7">
      <c r="A166" s="6" t="s">
        <v>60</v>
      </c>
      <c r="B166" s="96"/>
      <c r="C166" s="9">
        <v>0</v>
      </c>
      <c r="D166" s="9">
        <v>0</v>
      </c>
      <c r="E166" s="9">
        <v>30000</v>
      </c>
      <c r="F166" s="9">
        <v>1000000</v>
      </c>
      <c r="G166" s="10">
        <v>0</v>
      </c>
    </row>
    <row r="167" spans="1:7">
      <c r="A167" s="11" t="s">
        <v>94</v>
      </c>
      <c r="B167" s="96"/>
      <c r="C167" s="97">
        <f>SUM(C168:C169)</f>
        <v>77678</v>
      </c>
      <c r="D167" s="97">
        <f>SUM(D168:D169)</f>
        <v>30000</v>
      </c>
      <c r="E167" s="97">
        <f>SUM(E168:E169)</f>
        <v>0</v>
      </c>
      <c r="F167" s="97">
        <f>SUM(F168:F169)</f>
        <v>0</v>
      </c>
      <c r="G167" s="98">
        <f>SUM(G168:G169)</f>
        <v>0</v>
      </c>
    </row>
    <row r="168" spans="1:7">
      <c r="A168" s="6" t="s">
        <v>59</v>
      </c>
      <c r="B168" s="96"/>
      <c r="C168" s="9">
        <v>30000</v>
      </c>
      <c r="D168" s="9">
        <v>0</v>
      </c>
      <c r="E168" s="9">
        <v>0</v>
      </c>
      <c r="F168" s="9">
        <v>0</v>
      </c>
      <c r="G168" s="10">
        <v>0</v>
      </c>
    </row>
    <row r="169" spans="1:7">
      <c r="A169" s="6" t="s">
        <v>60</v>
      </c>
      <c r="B169" s="96"/>
      <c r="C169" s="9">
        <f>10000+37678</f>
        <v>47678</v>
      </c>
      <c r="D169" s="9">
        <v>30000</v>
      </c>
      <c r="E169" s="9">
        <v>0</v>
      </c>
      <c r="F169" s="9">
        <v>0</v>
      </c>
      <c r="G169" s="10">
        <v>0</v>
      </c>
    </row>
    <row r="170" spans="1:7">
      <c r="A170" s="11" t="s">
        <v>95</v>
      </c>
      <c r="B170" s="96"/>
      <c r="C170" s="97">
        <f>SUM(C171:C172)</f>
        <v>0</v>
      </c>
      <c r="D170" s="97">
        <f>SUM(D171:D172)</f>
        <v>0</v>
      </c>
      <c r="E170" s="97">
        <f>SUM(E171:E172)</f>
        <v>100000</v>
      </c>
      <c r="F170" s="97">
        <f>SUM(F171:F172)</f>
        <v>0</v>
      </c>
      <c r="G170" s="98">
        <f>SUM(G171:G172)</f>
        <v>0</v>
      </c>
    </row>
    <row r="171" spans="1:7">
      <c r="A171" s="6" t="s">
        <v>59</v>
      </c>
      <c r="B171" s="96"/>
      <c r="C171" s="9">
        <v>0</v>
      </c>
      <c r="D171" s="9">
        <v>0</v>
      </c>
      <c r="E171" s="9">
        <v>0</v>
      </c>
      <c r="F171" s="9">
        <v>0</v>
      </c>
      <c r="G171" s="10">
        <v>0</v>
      </c>
    </row>
    <row r="172" spans="1:7">
      <c r="A172" s="6" t="s">
        <v>60</v>
      </c>
      <c r="B172" s="96"/>
      <c r="C172" s="9">
        <v>0</v>
      </c>
      <c r="D172" s="9">
        <v>0</v>
      </c>
      <c r="E172" s="9">
        <v>100000</v>
      </c>
      <c r="F172" s="9">
        <v>0</v>
      </c>
      <c r="G172" s="10">
        <v>0</v>
      </c>
    </row>
    <row r="173" spans="1:7">
      <c r="A173" s="11" t="s">
        <v>96</v>
      </c>
      <c r="B173" s="96"/>
      <c r="C173" s="97">
        <f>SUM(C174:C175)</f>
        <v>23322</v>
      </c>
      <c r="D173" s="97">
        <f>SUM(D174:D175)</f>
        <v>0</v>
      </c>
      <c r="E173" s="97">
        <f>SUM(E174:E175)</f>
        <v>0</v>
      </c>
      <c r="F173" s="97">
        <f>SUM(F174:F175)</f>
        <v>0</v>
      </c>
      <c r="G173" s="98">
        <f>SUM(G174:G175)</f>
        <v>0</v>
      </c>
    </row>
    <row r="174" spans="1:7">
      <c r="A174" s="6" t="s">
        <v>59</v>
      </c>
      <c r="B174" s="96"/>
      <c r="C174" s="9">
        <v>0</v>
      </c>
      <c r="D174" s="9">
        <v>0</v>
      </c>
      <c r="E174" s="9">
        <v>0</v>
      </c>
      <c r="F174" s="9">
        <v>0</v>
      </c>
      <c r="G174" s="10">
        <v>0</v>
      </c>
    </row>
    <row r="175" spans="1:7">
      <c r="A175" s="6" t="s">
        <v>60</v>
      </c>
      <c r="B175" s="96"/>
      <c r="C175" s="9">
        <v>23322</v>
      </c>
      <c r="D175" s="9">
        <v>0</v>
      </c>
      <c r="E175" s="9">
        <v>0</v>
      </c>
      <c r="F175" s="9">
        <v>0</v>
      </c>
      <c r="G175" s="10">
        <v>0</v>
      </c>
    </row>
    <row r="176" spans="1:7">
      <c r="A176" s="11" t="s">
        <v>97</v>
      </c>
      <c r="B176" s="96"/>
      <c r="C176" s="97">
        <f>SUM(C177:C178)</f>
        <v>14700</v>
      </c>
      <c r="D176" s="97">
        <f>SUM(D177:D178)</f>
        <v>0</v>
      </c>
      <c r="E176" s="97">
        <f>SUM(E177:E178)</f>
        <v>0</v>
      </c>
      <c r="F176" s="97">
        <f>SUM(F177:F178)</f>
        <v>0</v>
      </c>
      <c r="G176" s="98">
        <f>SUM(G177:G178)</f>
        <v>0</v>
      </c>
    </row>
    <row r="177" spans="1:7">
      <c r="A177" s="6" t="s">
        <v>59</v>
      </c>
      <c r="B177" s="96"/>
      <c r="C177" s="9">
        <v>0</v>
      </c>
      <c r="D177" s="9">
        <v>0</v>
      </c>
      <c r="E177" s="9">
        <v>0</v>
      </c>
      <c r="F177" s="9">
        <v>0</v>
      </c>
      <c r="G177" s="10">
        <v>0</v>
      </c>
    </row>
    <row r="178" spans="1:7">
      <c r="A178" s="6" t="s">
        <v>60</v>
      </c>
      <c r="B178" s="96"/>
      <c r="C178" s="9">
        <v>14700</v>
      </c>
      <c r="D178" s="9">
        <v>0</v>
      </c>
      <c r="E178" s="9">
        <v>0</v>
      </c>
      <c r="F178" s="9">
        <v>0</v>
      </c>
      <c r="G178" s="10">
        <v>0</v>
      </c>
    </row>
    <row r="179" spans="1:7">
      <c r="A179" s="11" t="s">
        <v>98</v>
      </c>
      <c r="B179" s="96"/>
      <c r="C179" s="97">
        <f>SUM(C180:C181)</f>
        <v>30000</v>
      </c>
      <c r="D179" s="97">
        <f>SUM(D180:D181)</f>
        <v>0</v>
      </c>
      <c r="E179" s="97">
        <f>SUM(E180:E181)</f>
        <v>0</v>
      </c>
      <c r="F179" s="97">
        <f>SUM(F180:F181)</f>
        <v>0</v>
      </c>
      <c r="G179" s="98">
        <f>SUM(G180:G181)</f>
        <v>0</v>
      </c>
    </row>
    <row r="180" spans="1:7">
      <c r="A180" s="6" t="s">
        <v>59</v>
      </c>
      <c r="B180" s="96"/>
      <c r="C180" s="9">
        <v>0</v>
      </c>
      <c r="D180" s="9">
        <v>0</v>
      </c>
      <c r="E180" s="9">
        <v>0</v>
      </c>
      <c r="F180" s="9">
        <v>0</v>
      </c>
      <c r="G180" s="10">
        <v>0</v>
      </c>
    </row>
    <row r="181" spans="1:7">
      <c r="A181" s="6" t="s">
        <v>60</v>
      </c>
      <c r="B181" s="96"/>
      <c r="C181" s="9">
        <v>30000</v>
      </c>
      <c r="D181" s="9">
        <v>0</v>
      </c>
      <c r="E181" s="9">
        <v>0</v>
      </c>
      <c r="F181" s="9">
        <v>0</v>
      </c>
      <c r="G181" s="10">
        <v>0</v>
      </c>
    </row>
    <row r="182" spans="1:7">
      <c r="A182" s="11" t="s">
        <v>99</v>
      </c>
      <c r="B182" s="96"/>
      <c r="C182" s="97">
        <f>SUM(C183:C184)</f>
        <v>112600</v>
      </c>
      <c r="D182" s="97">
        <f>SUM(D183:D184)</f>
        <v>0</v>
      </c>
      <c r="E182" s="97">
        <f>SUM(E183:E184)</f>
        <v>0</v>
      </c>
      <c r="F182" s="97">
        <f>SUM(F183:F184)</f>
        <v>0</v>
      </c>
      <c r="G182" s="98">
        <f>SUM(G183:G184)</f>
        <v>0</v>
      </c>
    </row>
    <row r="183" spans="1:7">
      <c r="A183" s="6" t="s">
        <v>59</v>
      </c>
      <c r="B183" s="96"/>
      <c r="C183" s="9">
        <v>30000</v>
      </c>
      <c r="D183" s="9">
        <v>0</v>
      </c>
      <c r="E183" s="9">
        <v>0</v>
      </c>
      <c r="F183" s="9">
        <v>0</v>
      </c>
      <c r="G183" s="10">
        <v>0</v>
      </c>
    </row>
    <row r="184" spans="1:7">
      <c r="A184" s="6" t="s">
        <v>60</v>
      </c>
      <c r="B184" s="96"/>
      <c r="C184" s="101">
        <v>82600</v>
      </c>
      <c r="D184" s="9">
        <v>0</v>
      </c>
      <c r="E184" s="9">
        <v>0</v>
      </c>
      <c r="F184" s="9">
        <v>0</v>
      </c>
      <c r="G184" s="10">
        <v>0</v>
      </c>
    </row>
    <row r="185" spans="1:7">
      <c r="A185" s="11" t="s">
        <v>100</v>
      </c>
      <c r="B185" s="96"/>
      <c r="C185" s="97">
        <f>SUM(C186:C187)</f>
        <v>752000</v>
      </c>
      <c r="D185" s="97">
        <f>SUM(D186:D187)</f>
        <v>0</v>
      </c>
      <c r="E185" s="97">
        <f>SUM(E186:E187)</f>
        <v>0</v>
      </c>
      <c r="F185" s="97">
        <f>SUM(F186:F187)</f>
        <v>0</v>
      </c>
      <c r="G185" s="98">
        <f>SUM(G186:G187)</f>
        <v>0</v>
      </c>
    </row>
    <row r="186" spans="1:7">
      <c r="A186" s="6" t="s">
        <v>59</v>
      </c>
      <c r="B186" s="96"/>
      <c r="C186" s="9">
        <v>0</v>
      </c>
      <c r="D186" s="9">
        <v>0</v>
      </c>
      <c r="E186" s="9">
        <v>0</v>
      </c>
      <c r="F186" s="9">
        <v>0</v>
      </c>
      <c r="G186" s="10">
        <v>0</v>
      </c>
    </row>
    <row r="187" spans="1:7">
      <c r="A187" s="6" t="s">
        <v>60</v>
      </c>
      <c r="B187" s="96"/>
      <c r="C187" s="9">
        <v>752000</v>
      </c>
      <c r="D187" s="9">
        <v>0</v>
      </c>
      <c r="E187" s="9">
        <v>0</v>
      </c>
      <c r="F187" s="9">
        <v>0</v>
      </c>
      <c r="G187" s="10">
        <v>0</v>
      </c>
    </row>
    <row r="188" spans="1:7">
      <c r="A188" s="100" t="s">
        <v>101</v>
      </c>
      <c r="B188" s="96"/>
      <c r="C188" s="97">
        <f>SUM(C189:C190)</f>
        <v>0</v>
      </c>
      <c r="D188" s="97">
        <f>SUM(D189:D190)</f>
        <v>50000</v>
      </c>
      <c r="E188" s="97">
        <f>SUM(E189:E190)</f>
        <v>1400000</v>
      </c>
      <c r="F188" s="97">
        <f>SUM(F189:F190)</f>
        <v>0</v>
      </c>
      <c r="G188" s="98">
        <f>SUM(G189:G190)</f>
        <v>0</v>
      </c>
    </row>
    <row r="189" spans="1:7">
      <c r="A189" s="6" t="s">
        <v>59</v>
      </c>
      <c r="B189" s="96"/>
      <c r="C189" s="9">
        <v>0</v>
      </c>
      <c r="D189" s="9">
        <v>0</v>
      </c>
      <c r="E189" s="9">
        <v>0</v>
      </c>
      <c r="F189" s="9">
        <v>0</v>
      </c>
      <c r="G189" s="10">
        <v>0</v>
      </c>
    </row>
    <row r="190" spans="1:7">
      <c r="A190" s="6" t="s">
        <v>60</v>
      </c>
      <c r="B190" s="96"/>
      <c r="C190" s="9">
        <v>0</v>
      </c>
      <c r="D190" s="9">
        <v>50000</v>
      </c>
      <c r="E190" s="9">
        <v>1400000</v>
      </c>
      <c r="F190" s="9">
        <v>0</v>
      </c>
      <c r="G190" s="10">
        <v>0</v>
      </c>
    </row>
    <row r="191" spans="1:7">
      <c r="A191" s="11" t="s">
        <v>102</v>
      </c>
      <c r="B191" s="96"/>
      <c r="C191" s="97">
        <f>SUM(C192:C193)</f>
        <v>16500</v>
      </c>
      <c r="D191" s="97">
        <f>SUM(D192:D193)</f>
        <v>0</v>
      </c>
      <c r="E191" s="97">
        <f>SUM(E192:E193)</f>
        <v>0</v>
      </c>
      <c r="F191" s="97">
        <f>SUM(F192:F193)</f>
        <v>0</v>
      </c>
      <c r="G191" s="98">
        <f>SUM(G192:G193)</f>
        <v>0</v>
      </c>
    </row>
    <row r="192" spans="1:7">
      <c r="A192" s="6" t="s">
        <v>59</v>
      </c>
      <c r="B192" s="96"/>
      <c r="C192" s="9">
        <v>0</v>
      </c>
      <c r="D192" s="9">
        <v>0</v>
      </c>
      <c r="E192" s="9">
        <v>0</v>
      </c>
      <c r="F192" s="9">
        <v>0</v>
      </c>
      <c r="G192" s="10">
        <v>0</v>
      </c>
    </row>
    <row r="193" spans="1:7">
      <c r="A193" s="6" t="s">
        <v>60</v>
      </c>
      <c r="B193" s="96"/>
      <c r="C193" s="9">
        <v>16500</v>
      </c>
      <c r="D193" s="9">
        <v>0</v>
      </c>
      <c r="E193" s="9">
        <v>0</v>
      </c>
      <c r="F193" s="9">
        <v>0</v>
      </c>
      <c r="G193" s="10">
        <v>0</v>
      </c>
    </row>
    <row r="194" spans="1:7">
      <c r="A194" s="11" t="s">
        <v>103</v>
      </c>
      <c r="B194" s="96"/>
      <c r="C194" s="97">
        <f>SUM(C195:C196)</f>
        <v>35000</v>
      </c>
      <c r="D194" s="97">
        <f>SUM(D195:D196)</f>
        <v>0</v>
      </c>
      <c r="E194" s="97">
        <f>SUM(E195:E196)</f>
        <v>0</v>
      </c>
      <c r="F194" s="97">
        <f>SUM(F195:F196)</f>
        <v>0</v>
      </c>
      <c r="G194" s="98">
        <f>SUM(G195:G196)</f>
        <v>0</v>
      </c>
    </row>
    <row r="195" spans="1:7">
      <c r="A195" s="6" t="s">
        <v>59</v>
      </c>
      <c r="B195" s="96"/>
      <c r="C195" s="9">
        <v>0</v>
      </c>
      <c r="D195" s="9">
        <v>0</v>
      </c>
      <c r="E195" s="9">
        <v>0</v>
      </c>
      <c r="F195" s="9">
        <v>0</v>
      </c>
      <c r="G195" s="10">
        <v>0</v>
      </c>
    </row>
    <row r="196" spans="1:7">
      <c r="A196" s="6" t="s">
        <v>60</v>
      </c>
      <c r="B196" s="96"/>
      <c r="C196" s="9">
        <v>35000</v>
      </c>
      <c r="D196" s="9">
        <v>0</v>
      </c>
      <c r="E196" s="9">
        <v>0</v>
      </c>
      <c r="F196" s="9">
        <v>0</v>
      </c>
      <c r="G196" s="10">
        <v>0</v>
      </c>
    </row>
    <row r="197" spans="1:7" ht="21.6">
      <c r="A197" s="11" t="s">
        <v>104</v>
      </c>
      <c r="B197" s="96"/>
      <c r="C197" s="97">
        <f>SUM(C198:C199)</f>
        <v>95000</v>
      </c>
      <c r="D197" s="97">
        <f>SUM(D198:D199)</f>
        <v>0</v>
      </c>
      <c r="E197" s="97">
        <f>SUM(E198:E199)</f>
        <v>0</v>
      </c>
      <c r="F197" s="97">
        <f>SUM(F198:F199)</f>
        <v>0</v>
      </c>
      <c r="G197" s="98">
        <f>SUM(G198:G199)</f>
        <v>0</v>
      </c>
    </row>
    <row r="198" spans="1:7">
      <c r="A198" s="6" t="s">
        <v>59</v>
      </c>
      <c r="B198" s="96"/>
      <c r="C198" s="9">
        <v>50000</v>
      </c>
      <c r="D198" s="9">
        <v>0</v>
      </c>
      <c r="E198" s="9">
        <v>0</v>
      </c>
      <c r="F198" s="9">
        <v>0</v>
      </c>
      <c r="G198" s="10">
        <v>0</v>
      </c>
    </row>
    <row r="199" spans="1:7">
      <c r="A199" s="6" t="s">
        <v>60</v>
      </c>
      <c r="B199" s="96"/>
      <c r="C199" s="9">
        <v>45000</v>
      </c>
      <c r="D199" s="9">
        <v>0</v>
      </c>
      <c r="E199" s="9">
        <v>0</v>
      </c>
      <c r="F199" s="9">
        <v>0</v>
      </c>
      <c r="G199" s="10">
        <v>0</v>
      </c>
    </row>
    <row r="200" spans="1:7">
      <c r="A200" s="11" t="s">
        <v>105</v>
      </c>
      <c r="B200" s="96"/>
      <c r="C200" s="104">
        <f>SUM(C201:C202)</f>
        <v>6000</v>
      </c>
      <c r="D200" s="104">
        <f>SUM(D201:D202)</f>
        <v>0</v>
      </c>
      <c r="E200" s="104">
        <f>SUM(E201:E202)</f>
        <v>0</v>
      </c>
      <c r="F200" s="104">
        <f>SUM(F201:F202)</f>
        <v>0</v>
      </c>
      <c r="G200" s="107">
        <f>SUM(G201:G202)</f>
        <v>0</v>
      </c>
    </row>
    <row r="201" spans="1:7">
      <c r="A201" s="6" t="s">
        <v>59</v>
      </c>
      <c r="B201" s="96"/>
      <c r="C201" s="9">
        <v>0</v>
      </c>
      <c r="D201" s="9">
        <v>0</v>
      </c>
      <c r="E201" s="9">
        <v>0</v>
      </c>
      <c r="F201" s="9">
        <v>0</v>
      </c>
      <c r="G201" s="10">
        <v>0</v>
      </c>
    </row>
    <row r="202" spans="1:7">
      <c r="A202" s="6" t="s">
        <v>60</v>
      </c>
      <c r="B202" s="96"/>
      <c r="C202" s="9">
        <v>6000</v>
      </c>
      <c r="D202" s="9">
        <v>0</v>
      </c>
      <c r="E202" s="9">
        <v>0</v>
      </c>
      <c r="F202" s="9">
        <v>0</v>
      </c>
      <c r="G202" s="10">
        <v>0</v>
      </c>
    </row>
    <row r="203" spans="1:7">
      <c r="A203" s="11" t="s">
        <v>106</v>
      </c>
      <c r="B203" s="96"/>
      <c r="C203" s="97">
        <f>SUM(C204:C205)</f>
        <v>35432</v>
      </c>
      <c r="D203" s="97">
        <f>SUM(D204:D205)</f>
        <v>0</v>
      </c>
      <c r="E203" s="97">
        <f>SUM(E204:E205)</f>
        <v>0</v>
      </c>
      <c r="F203" s="97">
        <f>SUM(F204:F205)</f>
        <v>0</v>
      </c>
      <c r="G203" s="98">
        <f>SUM(G204:G205)</f>
        <v>0</v>
      </c>
    </row>
    <row r="204" spans="1:7">
      <c r="A204" s="6" t="s">
        <v>59</v>
      </c>
      <c r="B204" s="96"/>
      <c r="C204" s="9">
        <v>0</v>
      </c>
      <c r="D204" s="9">
        <v>0</v>
      </c>
      <c r="E204" s="9">
        <v>0</v>
      </c>
      <c r="F204" s="9">
        <v>0</v>
      </c>
      <c r="G204" s="10">
        <v>0</v>
      </c>
    </row>
    <row r="205" spans="1:7">
      <c r="A205" s="6" t="s">
        <v>60</v>
      </c>
      <c r="B205" s="96"/>
      <c r="C205" s="9">
        <v>35432</v>
      </c>
      <c r="D205" s="9">
        <v>0</v>
      </c>
      <c r="E205" s="9">
        <v>0</v>
      </c>
      <c r="F205" s="9">
        <v>0</v>
      </c>
      <c r="G205" s="10">
        <v>0</v>
      </c>
    </row>
    <row r="206" spans="1:7">
      <c r="A206" s="11" t="s">
        <v>107</v>
      </c>
      <c r="B206" s="96"/>
      <c r="C206" s="97">
        <f>SUM(C207:C208)</f>
        <v>7223</v>
      </c>
      <c r="D206" s="97">
        <f>SUM(D207:D208)</f>
        <v>0</v>
      </c>
      <c r="E206" s="97">
        <f>SUM(E207:E208)</f>
        <v>0</v>
      </c>
      <c r="F206" s="97">
        <f>SUM(F207:F208)</f>
        <v>0</v>
      </c>
      <c r="G206" s="98">
        <f>SUM(G207:G208)</f>
        <v>0</v>
      </c>
    </row>
    <row r="207" spans="1:7">
      <c r="A207" s="6" t="s">
        <v>59</v>
      </c>
      <c r="B207" s="96"/>
      <c r="C207" s="9">
        <v>0</v>
      </c>
      <c r="D207" s="9">
        <v>0</v>
      </c>
      <c r="E207" s="9">
        <v>0</v>
      </c>
      <c r="F207" s="9">
        <v>0</v>
      </c>
      <c r="G207" s="10">
        <v>0</v>
      </c>
    </row>
    <row r="208" spans="1:7">
      <c r="A208" s="6" t="s">
        <v>60</v>
      </c>
      <c r="B208" s="96"/>
      <c r="C208" s="9">
        <v>7223</v>
      </c>
      <c r="D208" s="9">
        <v>0</v>
      </c>
      <c r="E208" s="9">
        <v>0</v>
      </c>
      <c r="F208" s="9">
        <v>0</v>
      </c>
      <c r="G208" s="10">
        <v>0</v>
      </c>
    </row>
    <row r="209" spans="1:7">
      <c r="A209" s="12" t="s">
        <v>70</v>
      </c>
      <c r="B209" s="96"/>
      <c r="C209" s="97">
        <f>SUM(C210:C211)</f>
        <v>5372731</v>
      </c>
      <c r="D209" s="97">
        <f>SUM(D210:D211)</f>
        <v>1388558</v>
      </c>
      <c r="E209" s="97">
        <f>SUM(E210:E211)</f>
        <v>4270000</v>
      </c>
      <c r="F209" s="97">
        <f>SUM(F210:F211)</f>
        <v>2560000</v>
      </c>
      <c r="G209" s="98">
        <f>SUM(G210:G211)</f>
        <v>560000</v>
      </c>
    </row>
    <row r="210" spans="1:7">
      <c r="A210" s="6" t="s">
        <v>59</v>
      </c>
      <c r="B210" s="96"/>
      <c r="C210" s="9">
        <f>+C93+C114+C117+C120+C135+C138+C147+C150+C159+C162+C165+C168+C174+C177+C180+C183+C186+C189+C192+C195+C198+C204+C207+C96+C99+C132+C105+C102+C201+C153+C108+C111+C123+C126+C129+C141+C144+C156+C171</f>
        <v>1857400</v>
      </c>
      <c r="D210" s="9">
        <f>+D93+D114+D117+D120+D135+D138+D147+D150+D159+D162+D165+D168+D174+D177+D180+D183+D186+D189+D192+D195+D198+D204+D207+D96+D99+D132+D105+D102+D201+D153+D108+D111+D123+D126+D129+D141+D144+D156+D171</f>
        <v>327478</v>
      </c>
      <c r="E210" s="9">
        <f>+E93+E114+E117+E120+E135+E138+E147+E150+E159+E162+E165+E168+E174+E177+E180+E183+E186+E189+E192+E195+E198+E204+E207+E96+E99+E132+E105+E102+E201+E153+E108+E111+E123+E126+E129+E141+E144+E156+E171</f>
        <v>1020000</v>
      </c>
      <c r="F210" s="9">
        <f>+F93+F114+F117+F120+F135+F138+F147+F150+F159+F162+F165+F168+F174+F177+F180+F183+F186+F189+F192+F195+F198+F204+F207+F96+F99+F132+F105+F102+F201+F153+F108+F111+F123+F126+F129+F141+F144+F156+F171</f>
        <v>20000</v>
      </c>
      <c r="G210" s="9">
        <f>+G93+G114+G117+G120+G135+G138+G147+G150+G159+G162+G165+G168+G174+G177+G180+G183+G186+G189+G192+G195+G198+G204+G207+G96+G99+G132+G105+G102+G201+G153+G108+G111+G123+G126+G129+G141+G144+G156+G171</f>
        <v>20000</v>
      </c>
    </row>
    <row r="211" spans="1:7" ht="15" thickBot="1">
      <c r="A211" s="7" t="s">
        <v>60</v>
      </c>
      <c r="B211" s="108"/>
      <c r="C211" s="13">
        <f>+C94+C115+C118+C121+C136+C139+C148+C151+C157+C160+C163+C169+C178+C181+C184+C187+C190+C193+C196+C199+C205+C208+C97+C100+C133+C166+C175+C106+C103+C202+C154+C109+C112+C124+C172+C127+C130+C142+C145</f>
        <v>3515331</v>
      </c>
      <c r="D211" s="13">
        <f>+D94+D115+D118+D121+D136+D139+D148+D151+D157+D160+D163+D169+D178+D181+D184+D187+D190+D193+D196+D199+D205+D208+D97+D100+D133+D166+D175+D106+D103+D202+D154+D109+D112+D124+D172+D127+D130+D142+D145</f>
        <v>1061080</v>
      </c>
      <c r="E211" s="13">
        <f>+E94+E115+E118+E121+E136+E139+E148+E151+E157+E160+E163+E169+E178+E181+E184+E187+E190+E193+E196+E199+E205+E208+E97+E100+E133+E166+E175+E106+E103+E202+E154+E109+E112+E124+E172+E127+E130+E142+E145</f>
        <v>3250000</v>
      </c>
      <c r="F211" s="13">
        <f>+F94+F115+F118+F121+F136+F139+F148+F151+F157+F160+F163+F169+F178+F181+F184+F187+F190+F193+F196+F199+F205+F208+F97+F100+F133+F166+F175+F106+F103+F202+F154+F109+F112+F124+F172+F127+F130+F142+F145</f>
        <v>2540000</v>
      </c>
      <c r="G211" s="13">
        <f>+G94+G115+G118+G121+G136+G139+G148+G151+G157+G160+G163+G169+G178+G181+G184+G187+G190+G193+G196+G199+G205+G208+G97+G100+G133+G166+G175+G106+G103+G202+G154+G109+G112+G124+G172+G127+G130+G142+G145</f>
        <v>540000</v>
      </c>
    </row>
    <row r="215" spans="1:7">
      <c r="E215" s="18"/>
    </row>
    <row r="216" spans="1:7">
      <c r="E216" s="18"/>
    </row>
  </sheetData>
  <conditionalFormatting sqref="C20 B49:G49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37609-3A26-4BE3-92B6-ED5BA71F346E}">
  <dimension ref="A1:G19"/>
  <sheetViews>
    <sheetView workbookViewId="0">
      <selection activeCell="D12" sqref="D12"/>
    </sheetView>
  </sheetViews>
  <sheetFormatPr defaultRowHeight="10.199999999999999"/>
  <cols>
    <col min="1" max="1" width="35.33203125" style="111" bestFit="1" customWidth="1"/>
    <col min="2" max="2" width="8.77734375" style="111" bestFit="1" customWidth="1"/>
    <col min="3" max="16384" width="8.88671875" style="111"/>
  </cols>
  <sheetData>
    <row r="1" spans="1:7" ht="31.2" thickBot="1">
      <c r="A1" s="109"/>
      <c r="B1" s="110" t="s">
        <v>0</v>
      </c>
      <c r="C1" s="110" t="s">
        <v>1</v>
      </c>
      <c r="D1" s="110" t="s">
        <v>2</v>
      </c>
      <c r="E1" s="110" t="s">
        <v>3</v>
      </c>
      <c r="F1" s="110" t="s">
        <v>4</v>
      </c>
      <c r="G1" s="110" t="s">
        <v>5</v>
      </c>
    </row>
    <row r="2" spans="1:7" ht="10.8" thickBot="1">
      <c r="A2" s="112" t="s">
        <v>6</v>
      </c>
      <c r="B2" s="113">
        <v>16831014</v>
      </c>
      <c r="C2" s="113">
        <v>16770529</v>
      </c>
      <c r="D2" s="113">
        <v>16787535</v>
      </c>
      <c r="E2" s="113">
        <v>17077535</v>
      </c>
      <c r="F2" s="113">
        <v>17387535</v>
      </c>
      <c r="G2" s="113">
        <v>17737535</v>
      </c>
    </row>
    <row r="3" spans="1:7" ht="10.8" thickBot="1">
      <c r="A3" s="112" t="s">
        <v>17</v>
      </c>
      <c r="B3" s="113">
        <v>14878246</v>
      </c>
      <c r="C3" s="113">
        <v>15238359</v>
      </c>
      <c r="D3" s="113">
        <v>15402000</v>
      </c>
      <c r="E3" s="113">
        <v>15553700</v>
      </c>
      <c r="F3" s="113">
        <v>15705300</v>
      </c>
      <c r="G3" s="113">
        <v>16059000</v>
      </c>
    </row>
    <row r="4" spans="1:7" ht="10.8" thickBot="1">
      <c r="A4" s="114" t="s">
        <v>124</v>
      </c>
      <c r="B4" s="113">
        <v>9421</v>
      </c>
      <c r="C4" s="113">
        <v>7466</v>
      </c>
      <c r="D4" s="115">
        <v>685</v>
      </c>
      <c r="E4" s="115">
        <v>0</v>
      </c>
      <c r="F4" s="115">
        <v>0</v>
      </c>
      <c r="G4" s="115">
        <v>0</v>
      </c>
    </row>
    <row r="5" spans="1:7" ht="10.8" thickBot="1">
      <c r="A5" s="112" t="s">
        <v>109</v>
      </c>
      <c r="B5" s="113">
        <v>1952769</v>
      </c>
      <c r="C5" s="113">
        <v>1532171</v>
      </c>
      <c r="D5" s="113">
        <v>1385535</v>
      </c>
      <c r="E5" s="113">
        <v>1523835</v>
      </c>
      <c r="F5" s="113">
        <v>1682235</v>
      </c>
      <c r="G5" s="113">
        <v>1678535</v>
      </c>
    </row>
    <row r="6" spans="1:7" ht="10.8" thickBot="1">
      <c r="A6" s="116" t="s">
        <v>24</v>
      </c>
      <c r="B6" s="113">
        <v>-3246798</v>
      </c>
      <c r="C6" s="113">
        <v>-3628237</v>
      </c>
      <c r="D6" s="113">
        <v>-1213365</v>
      </c>
      <c r="E6" s="113">
        <v>-3389195</v>
      </c>
      <c r="F6" s="113">
        <v>-2662722</v>
      </c>
      <c r="G6" s="113">
        <v>-666487</v>
      </c>
    </row>
    <row r="7" spans="1:7" ht="10.8" thickBot="1">
      <c r="A7" s="116" t="s">
        <v>36</v>
      </c>
      <c r="B7" s="113">
        <v>-1294030</v>
      </c>
      <c r="C7" s="113">
        <v>-2096066</v>
      </c>
      <c r="D7" s="113">
        <v>172170</v>
      </c>
      <c r="E7" s="113">
        <v>-1865360</v>
      </c>
      <c r="F7" s="113">
        <v>-980487</v>
      </c>
      <c r="G7" s="113">
        <v>1012048</v>
      </c>
    </row>
    <row r="8" spans="1:7" ht="10.8" thickBot="1">
      <c r="A8" s="116" t="s">
        <v>37</v>
      </c>
      <c r="B8" s="113">
        <v>1096598</v>
      </c>
      <c r="C8" s="113">
        <v>1904270</v>
      </c>
      <c r="D8" s="113">
        <v>-356720</v>
      </c>
      <c r="E8" s="113">
        <v>1513272</v>
      </c>
      <c r="F8" s="113">
        <v>1131116</v>
      </c>
      <c r="G8" s="113">
        <v>-892480</v>
      </c>
    </row>
    <row r="9" spans="1:7" ht="21" thickBot="1">
      <c r="A9" s="116" t="s">
        <v>40</v>
      </c>
      <c r="B9" s="113">
        <v>-119322</v>
      </c>
      <c r="C9" s="113">
        <v>-291796</v>
      </c>
      <c r="D9" s="113">
        <v>-184550</v>
      </c>
      <c r="E9" s="113">
        <v>-352088</v>
      </c>
      <c r="F9" s="113">
        <v>150629</v>
      </c>
      <c r="G9" s="113">
        <v>119568</v>
      </c>
    </row>
    <row r="10" spans="1:7" ht="10.8" thickBot="1">
      <c r="A10" s="116" t="s">
        <v>110</v>
      </c>
      <c r="B10" s="113">
        <v>78109</v>
      </c>
      <c r="C10" s="113">
        <v>-100000</v>
      </c>
      <c r="D10" s="115">
        <v>0</v>
      </c>
      <c r="E10" s="115">
        <v>0</v>
      </c>
      <c r="F10" s="115">
        <v>0</v>
      </c>
      <c r="G10" s="115">
        <v>0</v>
      </c>
    </row>
    <row r="11" spans="1:7" ht="10.8" thickBot="1">
      <c r="A11" s="117"/>
      <c r="B11" s="118"/>
      <c r="C11" s="118"/>
      <c r="D11" s="118"/>
      <c r="E11" s="118"/>
      <c r="F11" s="118"/>
      <c r="G11" s="118"/>
    </row>
    <row r="12" spans="1:7" ht="10.8" thickBot="1">
      <c r="A12" s="116" t="s">
        <v>44</v>
      </c>
      <c r="B12" s="113">
        <v>1100190</v>
      </c>
      <c r="C12" s="119">
        <v>808394</v>
      </c>
      <c r="D12" s="119">
        <v>623844</v>
      </c>
      <c r="E12" s="119">
        <v>271756</v>
      </c>
      <c r="F12" s="119">
        <v>422385</v>
      </c>
      <c r="G12" s="119">
        <v>541953</v>
      </c>
    </row>
    <row r="13" spans="1:7" ht="10.8" thickBot="1">
      <c r="A13" s="116" t="s">
        <v>111</v>
      </c>
      <c r="B13" s="113">
        <v>8252882</v>
      </c>
      <c r="C13" s="113">
        <v>10084252</v>
      </c>
      <c r="D13" s="113">
        <v>9654632</v>
      </c>
      <c r="E13" s="113">
        <v>11095004</v>
      </c>
      <c r="F13" s="113">
        <v>12226120</v>
      </c>
      <c r="G13" s="113">
        <v>11333640</v>
      </c>
    </row>
    <row r="14" spans="1:7" ht="21" thickBot="1">
      <c r="A14" s="120" t="s">
        <v>112</v>
      </c>
      <c r="B14" s="121">
        <v>0</v>
      </c>
      <c r="C14" s="121">
        <v>0</v>
      </c>
      <c r="D14" s="121">
        <v>0</v>
      </c>
      <c r="E14" s="121">
        <v>0</v>
      </c>
      <c r="F14" s="121">
        <v>0</v>
      </c>
      <c r="G14" s="121">
        <v>0</v>
      </c>
    </row>
    <row r="15" spans="1:7" ht="10.8" thickBot="1">
      <c r="A15" s="116" t="s">
        <v>113</v>
      </c>
      <c r="B15" s="122">
        <v>7152692</v>
      </c>
      <c r="C15" s="123">
        <v>9275858</v>
      </c>
      <c r="D15" s="123">
        <v>9030788</v>
      </c>
      <c r="E15" s="123">
        <v>10823248</v>
      </c>
      <c r="F15" s="123">
        <v>11803735</v>
      </c>
      <c r="G15" s="124">
        <v>10791687</v>
      </c>
    </row>
    <row r="16" spans="1:7" ht="10.8" thickBot="1">
      <c r="A16" s="116" t="s">
        <v>114</v>
      </c>
      <c r="B16" s="125">
        <v>0.42499999999999999</v>
      </c>
      <c r="C16" s="125">
        <v>0.55300000000000005</v>
      </c>
      <c r="D16" s="125">
        <v>0.53800000000000003</v>
      </c>
      <c r="E16" s="125">
        <v>0.63400000000000001</v>
      </c>
      <c r="F16" s="125">
        <v>0.67900000000000005</v>
      </c>
      <c r="G16" s="125">
        <v>0.60799999999999998</v>
      </c>
    </row>
    <row r="17" spans="1:7" ht="10.8" thickBot="1">
      <c r="A17" s="116" t="s">
        <v>115</v>
      </c>
      <c r="B17" s="126">
        <v>16831014</v>
      </c>
      <c r="C17" s="126">
        <v>15396369</v>
      </c>
      <c r="D17" s="126">
        <v>13862200</v>
      </c>
      <c r="E17" s="126">
        <v>15238350</v>
      </c>
      <c r="F17" s="126">
        <v>16822350</v>
      </c>
      <c r="G17" s="126">
        <v>15106815</v>
      </c>
    </row>
    <row r="18" spans="1:7" ht="10.8" thickBot="1">
      <c r="A18" s="116" t="s">
        <v>116</v>
      </c>
      <c r="B18" s="125">
        <v>1</v>
      </c>
      <c r="C18" s="125">
        <v>0.91800000000000004</v>
      </c>
      <c r="D18" s="125">
        <v>0.82599999999999996</v>
      </c>
      <c r="E18" s="125">
        <v>0.89200000000000002</v>
      </c>
      <c r="F18" s="125">
        <v>0.96699999999999997</v>
      </c>
      <c r="G18" s="125">
        <v>0.85199999999999998</v>
      </c>
    </row>
    <row r="19" spans="1:7" ht="10.8" thickBot="1">
      <c r="A19" s="116" t="s">
        <v>52</v>
      </c>
      <c r="B19" s="126">
        <v>9678322</v>
      </c>
      <c r="C19" s="126">
        <v>6120511</v>
      </c>
      <c r="D19" s="126">
        <v>4831412</v>
      </c>
      <c r="E19" s="126">
        <v>4415102</v>
      </c>
      <c r="F19" s="126">
        <v>5018615</v>
      </c>
      <c r="G19" s="126">
        <v>4315128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17543-AA4F-4987-B441-4BDE73C36FDC}">
  <dimension ref="A1:I13"/>
  <sheetViews>
    <sheetView workbookViewId="0">
      <selection activeCell="A16" sqref="A16"/>
    </sheetView>
  </sheetViews>
  <sheetFormatPr defaultColWidth="8.88671875" defaultRowHeight="13.8"/>
  <cols>
    <col min="1" max="1" width="50.109375" style="128" bestFit="1" customWidth="1"/>
    <col min="2" max="7" width="10.109375" style="128" bestFit="1" customWidth="1"/>
    <col min="8" max="8" width="8.88671875" style="128"/>
    <col min="9" max="9" width="10.77734375" style="128" bestFit="1" customWidth="1"/>
    <col min="10" max="16384" width="8.88671875" style="128"/>
  </cols>
  <sheetData>
    <row r="1" spans="1:9" ht="31.2" thickBot="1">
      <c r="A1" s="127" t="s">
        <v>108</v>
      </c>
      <c r="B1" s="110" t="s">
        <v>0</v>
      </c>
      <c r="C1" s="110" t="s">
        <v>1</v>
      </c>
      <c r="D1" s="110" t="s">
        <v>2</v>
      </c>
      <c r="E1" s="110" t="s">
        <v>3</v>
      </c>
      <c r="F1" s="110" t="s">
        <v>4</v>
      </c>
      <c r="G1" s="110" t="s">
        <v>5</v>
      </c>
    </row>
    <row r="2" spans="1:9" ht="14.4" thickBot="1">
      <c r="A2" s="129" t="s">
        <v>24</v>
      </c>
      <c r="B2" s="130">
        <v>-3173898</v>
      </c>
      <c r="C2" s="131">
        <v>-3555337</v>
      </c>
      <c r="D2" s="131">
        <v>-1140465</v>
      </c>
      <c r="E2" s="131">
        <v>-3316295</v>
      </c>
      <c r="F2" s="131">
        <v>-2662722</v>
      </c>
      <c r="G2" s="132">
        <v>-666487</v>
      </c>
    </row>
    <row r="3" spans="1:9" ht="14.4" thickBot="1">
      <c r="A3" s="133" t="s">
        <v>25</v>
      </c>
      <c r="B3" s="122">
        <v>63994</v>
      </c>
      <c r="C3" s="123">
        <v>50000</v>
      </c>
      <c r="D3" s="134">
        <v>50000</v>
      </c>
      <c r="E3" s="135">
        <v>50000</v>
      </c>
      <c r="F3" s="135">
        <v>50000</v>
      </c>
      <c r="G3" s="135">
        <v>50000</v>
      </c>
    </row>
    <row r="4" spans="1:9" ht="14.4" thickBot="1">
      <c r="A4" s="133" t="s">
        <v>26</v>
      </c>
      <c r="B4" s="122">
        <v>-4058230</v>
      </c>
      <c r="C4" s="123">
        <v>-5372732</v>
      </c>
      <c r="D4" s="134">
        <v>-1388558</v>
      </c>
      <c r="E4" s="135">
        <v>-4270000</v>
      </c>
      <c r="F4" s="135">
        <v>-2560000</v>
      </c>
      <c r="G4" s="135">
        <v>-560000</v>
      </c>
      <c r="I4" s="136"/>
    </row>
    <row r="5" spans="1:9" ht="14.4" thickBot="1">
      <c r="A5" s="137" t="s">
        <v>27</v>
      </c>
      <c r="B5" s="122">
        <v>-3200887</v>
      </c>
      <c r="C5" s="134">
        <v>-3515331</v>
      </c>
      <c r="D5" s="135">
        <v>-1061080</v>
      </c>
      <c r="E5" s="135">
        <v>-3250000</v>
      </c>
      <c r="F5" s="135">
        <v>-2540000</v>
      </c>
      <c r="G5" s="135">
        <v>-540000</v>
      </c>
    </row>
    <row r="6" spans="1:9" ht="14.4" thickBot="1">
      <c r="A6" s="133" t="s">
        <v>28</v>
      </c>
      <c r="B6" s="122">
        <v>857343</v>
      </c>
      <c r="C6" s="134">
        <v>1857400</v>
      </c>
      <c r="D6" s="135">
        <v>327478</v>
      </c>
      <c r="E6" s="135">
        <v>1040000</v>
      </c>
      <c r="F6" s="135">
        <v>40000</v>
      </c>
      <c r="G6" s="135">
        <v>40000</v>
      </c>
    </row>
    <row r="7" spans="1:9" ht="14.4" thickBot="1">
      <c r="A7" s="133" t="s">
        <v>29</v>
      </c>
      <c r="B7" s="122">
        <v>-22640</v>
      </c>
      <c r="C7" s="123">
        <v>-75942</v>
      </c>
      <c r="D7" s="134">
        <v>-76000</v>
      </c>
      <c r="E7" s="135">
        <v>-76000</v>
      </c>
      <c r="F7" s="135">
        <v>-76000</v>
      </c>
      <c r="G7" s="135">
        <v>-76000</v>
      </c>
    </row>
    <row r="8" spans="1:9" ht="14.4" thickBot="1">
      <c r="A8" s="138" t="s">
        <v>30</v>
      </c>
      <c r="B8" s="139">
        <v>0</v>
      </c>
      <c r="C8" s="140">
        <v>0</v>
      </c>
      <c r="D8" s="138"/>
      <c r="E8" s="118"/>
      <c r="F8" s="118"/>
      <c r="G8" s="118"/>
    </row>
    <row r="9" spans="1:9" ht="14.4" thickBot="1">
      <c r="A9" s="138" t="s">
        <v>31</v>
      </c>
      <c r="B9" s="122">
        <v>-13718</v>
      </c>
      <c r="C9" s="140">
        <v>0</v>
      </c>
      <c r="D9" s="138"/>
      <c r="E9" s="118"/>
      <c r="F9" s="118"/>
      <c r="G9" s="118"/>
    </row>
    <row r="10" spans="1:9" ht="14.4" thickBot="1">
      <c r="A10" s="141" t="s">
        <v>32</v>
      </c>
      <c r="B10" s="142">
        <v>72900</v>
      </c>
      <c r="C10" s="142">
        <v>72900</v>
      </c>
      <c r="D10" s="134">
        <v>72900</v>
      </c>
      <c r="E10" s="135">
        <v>72900</v>
      </c>
      <c r="F10" s="143">
        <v>0</v>
      </c>
      <c r="G10" s="143">
        <v>0</v>
      </c>
    </row>
    <row r="11" spans="1:9" ht="14.4" thickBot="1">
      <c r="A11" s="144" t="s">
        <v>33</v>
      </c>
      <c r="B11" s="145">
        <v>0</v>
      </c>
      <c r="C11" s="146">
        <v>0</v>
      </c>
      <c r="D11" s="138"/>
      <c r="E11" s="118"/>
      <c r="F11" s="118"/>
      <c r="G11" s="118"/>
    </row>
    <row r="12" spans="1:9" ht="14.4" thickBot="1">
      <c r="A12" s="133" t="s">
        <v>34</v>
      </c>
      <c r="B12" s="122">
        <v>2486</v>
      </c>
      <c r="C12" s="123">
        <v>1600</v>
      </c>
      <c r="D12" s="134">
        <v>1500</v>
      </c>
      <c r="E12" s="135">
        <v>1500</v>
      </c>
      <c r="F12" s="135">
        <v>1500</v>
      </c>
      <c r="G12" s="135">
        <v>1500</v>
      </c>
    </row>
    <row r="13" spans="1:9" ht="14.4" thickBot="1">
      <c r="A13" s="133" t="s">
        <v>35</v>
      </c>
      <c r="B13" s="122">
        <v>-76034</v>
      </c>
      <c r="C13" s="123">
        <v>-88563</v>
      </c>
      <c r="D13" s="134">
        <v>-127785</v>
      </c>
      <c r="E13" s="135">
        <v>-134695</v>
      </c>
      <c r="F13" s="135">
        <v>-118222</v>
      </c>
      <c r="G13" s="135">
        <v>-121987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C17D6-221E-447A-B5F7-7450181E2D9F}">
  <dimension ref="A1:G156"/>
  <sheetViews>
    <sheetView tabSelected="1" topLeftCell="A82" zoomScale="130" zoomScaleNormal="130" workbookViewId="0">
      <selection activeCell="I13" sqref="I13"/>
    </sheetView>
  </sheetViews>
  <sheetFormatPr defaultRowHeight="10.199999999999999"/>
  <cols>
    <col min="1" max="1" width="37.77734375" style="111" bestFit="1" customWidth="1"/>
    <col min="2" max="2" width="8.88671875" style="111"/>
    <col min="3" max="6" width="9.109375" style="111" bestFit="1" customWidth="1"/>
    <col min="7" max="7" width="9" style="111" bestFit="1" customWidth="1"/>
    <col min="8" max="16384" width="8.88671875" style="111"/>
  </cols>
  <sheetData>
    <row r="1" spans="1:7" ht="31.2" thickBot="1">
      <c r="A1" s="147" t="s">
        <v>57</v>
      </c>
      <c r="B1" s="110"/>
      <c r="C1" s="110" t="s">
        <v>1</v>
      </c>
      <c r="D1" s="110" t="s">
        <v>2</v>
      </c>
      <c r="E1" s="110" t="s">
        <v>3</v>
      </c>
      <c r="F1" s="110" t="s">
        <v>4</v>
      </c>
      <c r="G1" s="110" t="s">
        <v>5</v>
      </c>
    </row>
    <row r="2" spans="1:7" ht="10.8" thickBot="1">
      <c r="A2" s="112" t="s">
        <v>58</v>
      </c>
      <c r="B2" s="148"/>
      <c r="C2" s="149">
        <v>0</v>
      </c>
      <c r="D2" s="149">
        <v>0</v>
      </c>
      <c r="E2" s="149">
        <v>0</v>
      </c>
      <c r="F2" s="149">
        <v>0</v>
      </c>
      <c r="G2" s="149">
        <v>0</v>
      </c>
    </row>
    <row r="3" spans="1:7" ht="10.8" thickBot="1">
      <c r="A3" s="150" t="s">
        <v>59</v>
      </c>
      <c r="B3" s="151"/>
      <c r="C3" s="152"/>
      <c r="D3" s="152"/>
      <c r="E3" s="152"/>
      <c r="F3" s="152"/>
      <c r="G3" s="152"/>
    </row>
    <row r="4" spans="1:7" ht="10.8" thickBot="1">
      <c r="A4" s="150" t="s">
        <v>60</v>
      </c>
      <c r="B4" s="151"/>
      <c r="C4" s="152"/>
      <c r="D4" s="152"/>
      <c r="E4" s="152"/>
      <c r="F4" s="152"/>
      <c r="G4" s="152"/>
    </row>
    <row r="5" spans="1:7" ht="10.8" thickBot="1">
      <c r="A5" s="112" t="s">
        <v>61</v>
      </c>
      <c r="B5" s="148"/>
      <c r="C5" s="149">
        <v>0</v>
      </c>
      <c r="D5" s="149">
        <v>0</v>
      </c>
      <c r="E5" s="149">
        <v>0</v>
      </c>
      <c r="F5" s="149">
        <v>0</v>
      </c>
      <c r="G5" s="149">
        <v>0</v>
      </c>
    </row>
    <row r="6" spans="1:7" ht="10.8" thickBot="1">
      <c r="A6" s="150" t="s">
        <v>59</v>
      </c>
      <c r="B6" s="151"/>
      <c r="C6" s="152"/>
      <c r="D6" s="152"/>
      <c r="E6" s="152"/>
      <c r="F6" s="152"/>
      <c r="G6" s="152"/>
    </row>
    <row r="7" spans="1:7" ht="10.8" thickBot="1">
      <c r="A7" s="150" t="s">
        <v>60</v>
      </c>
      <c r="B7" s="151"/>
      <c r="C7" s="152"/>
      <c r="D7" s="152"/>
      <c r="E7" s="152"/>
      <c r="F7" s="152"/>
      <c r="G7" s="152"/>
    </row>
    <row r="8" spans="1:7" ht="10.8" thickBot="1">
      <c r="A8" s="112" t="s">
        <v>62</v>
      </c>
      <c r="B8" s="148"/>
      <c r="C8" s="149">
        <v>0</v>
      </c>
      <c r="D8" s="149">
        <v>0</v>
      </c>
      <c r="E8" s="149">
        <v>0</v>
      </c>
      <c r="F8" s="149">
        <v>0</v>
      </c>
      <c r="G8" s="149">
        <v>0</v>
      </c>
    </row>
    <row r="9" spans="1:7" ht="10.8" thickBot="1">
      <c r="A9" s="150" t="s">
        <v>59</v>
      </c>
      <c r="B9" s="151"/>
      <c r="C9" s="152"/>
      <c r="D9" s="152"/>
      <c r="E9" s="152"/>
      <c r="F9" s="152"/>
      <c r="G9" s="152"/>
    </row>
    <row r="10" spans="1:7" ht="10.8" thickBot="1">
      <c r="A10" s="150" t="s">
        <v>60</v>
      </c>
      <c r="B10" s="151"/>
      <c r="C10" s="152"/>
      <c r="D10" s="152"/>
      <c r="E10" s="152"/>
      <c r="F10" s="152"/>
      <c r="G10" s="152"/>
    </row>
    <row r="11" spans="1:7" ht="10.8" thickBot="1">
      <c r="A11" s="112" t="s">
        <v>63</v>
      </c>
      <c r="B11" s="148"/>
      <c r="C11" s="153">
        <v>2563040</v>
      </c>
      <c r="D11" s="153">
        <v>640000</v>
      </c>
      <c r="E11" s="153">
        <v>2020000</v>
      </c>
      <c r="F11" s="153">
        <v>1520000</v>
      </c>
      <c r="G11" s="153">
        <v>520000</v>
      </c>
    </row>
    <row r="12" spans="1:7" ht="10.8" thickBot="1">
      <c r="A12" s="150" t="s">
        <v>59</v>
      </c>
      <c r="B12" s="151"/>
      <c r="C12" s="154">
        <v>1238040</v>
      </c>
      <c r="D12" s="155">
        <v>0</v>
      </c>
      <c r="E12" s="154">
        <v>1000000</v>
      </c>
      <c r="F12" s="155">
        <v>0</v>
      </c>
      <c r="G12" s="155">
        <v>0</v>
      </c>
    </row>
    <row r="13" spans="1:7" ht="10.8" thickBot="1">
      <c r="A13" s="150" t="s">
        <v>60</v>
      </c>
      <c r="B13" s="151"/>
      <c r="C13" s="154">
        <v>1325000</v>
      </c>
      <c r="D13" s="154">
        <v>640000</v>
      </c>
      <c r="E13" s="154">
        <v>1020000</v>
      </c>
      <c r="F13" s="154">
        <v>1520000</v>
      </c>
      <c r="G13" s="154">
        <v>520000</v>
      </c>
    </row>
    <row r="14" spans="1:7" ht="10.8" thickBot="1">
      <c r="A14" s="112" t="s">
        <v>64</v>
      </c>
      <c r="B14" s="151"/>
      <c r="C14" s="153">
        <v>600000</v>
      </c>
      <c r="D14" s="149">
        <v>0</v>
      </c>
      <c r="E14" s="149">
        <v>0</v>
      </c>
      <c r="F14" s="149">
        <v>0</v>
      </c>
      <c r="G14" s="149">
        <v>0</v>
      </c>
    </row>
    <row r="15" spans="1:7" ht="10.8" thickBot="1">
      <c r="A15" s="150" t="s">
        <v>59</v>
      </c>
      <c r="B15" s="151"/>
      <c r="C15" s="152"/>
      <c r="D15" s="152"/>
      <c r="E15" s="152"/>
      <c r="F15" s="152"/>
      <c r="G15" s="152"/>
    </row>
    <row r="16" spans="1:7" ht="10.8" thickBot="1">
      <c r="A16" s="150" t="s">
        <v>60</v>
      </c>
      <c r="B16" s="151"/>
      <c r="C16" s="154">
        <v>600000</v>
      </c>
      <c r="D16" s="152"/>
      <c r="E16" s="152"/>
      <c r="F16" s="152"/>
      <c r="G16" s="152"/>
    </row>
    <row r="17" spans="1:7" ht="10.8" thickBot="1">
      <c r="A17" s="112" t="s">
        <v>65</v>
      </c>
      <c r="B17" s="151"/>
      <c r="C17" s="153">
        <v>807236</v>
      </c>
      <c r="D17" s="153">
        <v>668558</v>
      </c>
      <c r="E17" s="153">
        <v>720000</v>
      </c>
      <c r="F17" s="153">
        <v>40000</v>
      </c>
      <c r="G17" s="153">
        <v>40000</v>
      </c>
    </row>
    <row r="18" spans="1:7" ht="10.8" thickBot="1">
      <c r="A18" s="150" t="s">
        <v>59</v>
      </c>
      <c r="B18" s="151"/>
      <c r="C18" s="154">
        <v>420000</v>
      </c>
      <c r="D18" s="154">
        <v>327478</v>
      </c>
      <c r="E18" s="154">
        <v>20000</v>
      </c>
      <c r="F18" s="154">
        <v>20000</v>
      </c>
      <c r="G18" s="154">
        <v>20000</v>
      </c>
    </row>
    <row r="19" spans="1:7" ht="10.8" thickBot="1">
      <c r="A19" s="150" t="s">
        <v>60</v>
      </c>
      <c r="B19" s="151"/>
      <c r="C19" s="154">
        <v>387236</v>
      </c>
      <c r="D19" s="154">
        <v>341080</v>
      </c>
      <c r="E19" s="154">
        <v>700000</v>
      </c>
      <c r="F19" s="154">
        <v>20000</v>
      </c>
      <c r="G19" s="154">
        <v>20000</v>
      </c>
    </row>
    <row r="20" spans="1:7" ht="10.8" thickBot="1">
      <c r="A20" s="112" t="s">
        <v>66</v>
      </c>
      <c r="B20" s="151"/>
      <c r="C20" s="149">
        <v>0</v>
      </c>
      <c r="D20" s="149">
        <v>0</v>
      </c>
      <c r="E20" s="149">
        <v>0</v>
      </c>
      <c r="F20" s="149">
        <v>0</v>
      </c>
      <c r="G20" s="149">
        <v>0</v>
      </c>
    </row>
    <row r="21" spans="1:7" ht="10.8" thickBot="1">
      <c r="A21" s="150" t="s">
        <v>59</v>
      </c>
      <c r="B21" s="151"/>
      <c r="C21" s="152"/>
      <c r="D21" s="152"/>
      <c r="E21" s="152"/>
      <c r="F21" s="152"/>
      <c r="G21" s="152"/>
    </row>
    <row r="22" spans="1:7" ht="10.8" thickBot="1">
      <c r="A22" s="150" t="s">
        <v>60</v>
      </c>
      <c r="B22" s="151"/>
      <c r="C22" s="152"/>
      <c r="D22" s="152"/>
      <c r="E22" s="152"/>
      <c r="F22" s="152"/>
      <c r="G22" s="152"/>
    </row>
    <row r="23" spans="1:7" ht="10.8" thickBot="1">
      <c r="A23" s="112" t="s">
        <v>67</v>
      </c>
      <c r="B23" s="151"/>
      <c r="C23" s="153">
        <v>312700</v>
      </c>
      <c r="D23" s="153">
        <v>30000</v>
      </c>
      <c r="E23" s="153">
        <v>130000</v>
      </c>
      <c r="F23" s="153">
        <v>1000000</v>
      </c>
      <c r="G23" s="149">
        <v>0</v>
      </c>
    </row>
    <row r="24" spans="1:7" ht="10.8" thickBot="1">
      <c r="A24" s="150" t="s">
        <v>59</v>
      </c>
      <c r="B24" s="151"/>
      <c r="C24" s="154">
        <v>119360</v>
      </c>
      <c r="D24" s="152"/>
      <c r="E24" s="152"/>
      <c r="F24" s="152"/>
      <c r="G24" s="152"/>
    </row>
    <row r="25" spans="1:7" ht="10.8" thickBot="1">
      <c r="A25" s="150" t="s">
        <v>60</v>
      </c>
      <c r="B25" s="151"/>
      <c r="C25" s="154">
        <v>193340</v>
      </c>
      <c r="D25" s="154">
        <v>30000</v>
      </c>
      <c r="E25" s="154">
        <v>130000</v>
      </c>
      <c r="F25" s="154">
        <v>1000000</v>
      </c>
      <c r="G25" s="152"/>
    </row>
    <row r="26" spans="1:7" ht="10.8" thickBot="1">
      <c r="A26" s="112" t="s">
        <v>68</v>
      </c>
      <c r="B26" s="151"/>
      <c r="C26" s="153">
        <v>1047100</v>
      </c>
      <c r="D26" s="153">
        <v>50000</v>
      </c>
      <c r="E26" s="153">
        <v>1400000</v>
      </c>
      <c r="F26" s="149">
        <v>0</v>
      </c>
      <c r="G26" s="149">
        <v>0</v>
      </c>
    </row>
    <row r="27" spans="1:7" ht="10.8" thickBot="1">
      <c r="A27" s="150" t="s">
        <v>59</v>
      </c>
      <c r="B27" s="151"/>
      <c r="C27" s="154">
        <v>80000</v>
      </c>
      <c r="D27" s="155">
        <v>0</v>
      </c>
      <c r="E27" s="155">
        <v>0</v>
      </c>
      <c r="F27" s="155">
        <v>0</v>
      </c>
      <c r="G27" s="155">
        <v>0</v>
      </c>
    </row>
    <row r="28" spans="1:7" ht="10.8" thickBot="1">
      <c r="A28" s="150" t="s">
        <v>60</v>
      </c>
      <c r="B28" s="151"/>
      <c r="C28" s="154">
        <v>967100</v>
      </c>
      <c r="D28" s="154">
        <v>50000</v>
      </c>
      <c r="E28" s="154">
        <v>1400000</v>
      </c>
      <c r="F28" s="155">
        <v>0</v>
      </c>
      <c r="G28" s="155">
        <v>0</v>
      </c>
    </row>
    <row r="29" spans="1:7" ht="10.8" thickBot="1">
      <c r="A29" s="112" t="s">
        <v>69</v>
      </c>
      <c r="B29" s="148"/>
      <c r="C29" s="153">
        <v>42655</v>
      </c>
      <c r="D29" s="149">
        <v>0</v>
      </c>
      <c r="E29" s="149">
        <v>0</v>
      </c>
      <c r="F29" s="149">
        <v>0</v>
      </c>
      <c r="G29" s="149">
        <v>0</v>
      </c>
    </row>
    <row r="30" spans="1:7" ht="10.8" thickBot="1">
      <c r="A30" s="150" t="s">
        <v>59</v>
      </c>
      <c r="B30" s="151"/>
      <c r="C30" s="152"/>
      <c r="D30" s="152"/>
      <c r="E30" s="152"/>
      <c r="F30" s="152"/>
      <c r="G30" s="152"/>
    </row>
    <row r="31" spans="1:7" ht="10.8" thickBot="1">
      <c r="A31" s="150" t="s">
        <v>60</v>
      </c>
      <c r="B31" s="151"/>
      <c r="C31" s="154">
        <v>42655</v>
      </c>
      <c r="D31" s="152"/>
      <c r="E31" s="152"/>
      <c r="F31" s="152"/>
      <c r="G31" s="152"/>
    </row>
    <row r="32" spans="1:7" ht="10.8" thickBot="1">
      <c r="A32" s="156" t="s">
        <v>70</v>
      </c>
      <c r="B32" s="157"/>
      <c r="C32" s="158">
        <v>5372731</v>
      </c>
      <c r="D32" s="158">
        <v>1388558</v>
      </c>
      <c r="E32" s="158">
        <v>4270000</v>
      </c>
      <c r="F32" s="158">
        <v>2560000</v>
      </c>
      <c r="G32" s="158">
        <v>560000</v>
      </c>
    </row>
    <row r="33" spans="1:7" ht="10.8" thickBot="1">
      <c r="A33" s="150" t="s">
        <v>59</v>
      </c>
      <c r="B33" s="151"/>
      <c r="C33" s="159">
        <v>1857400</v>
      </c>
      <c r="D33" s="159">
        <v>327478</v>
      </c>
      <c r="E33" s="159">
        <v>1020000</v>
      </c>
      <c r="F33" s="159">
        <v>20000</v>
      </c>
      <c r="G33" s="159">
        <v>20000</v>
      </c>
    </row>
    <row r="34" spans="1:7" ht="10.8" thickBot="1">
      <c r="A34" s="150" t="s">
        <v>60</v>
      </c>
      <c r="B34" s="160"/>
      <c r="C34" s="159">
        <v>3515331</v>
      </c>
      <c r="D34" s="159">
        <v>1061080</v>
      </c>
      <c r="E34" s="159">
        <v>3250000</v>
      </c>
      <c r="F34" s="159">
        <v>2540000</v>
      </c>
      <c r="G34" s="159">
        <v>540000</v>
      </c>
    </row>
    <row r="35" spans="1:7">
      <c r="A35" s="175"/>
    </row>
    <row r="36" spans="1:7" ht="10.8" thickBot="1">
      <c r="A36" s="176" t="s">
        <v>71</v>
      </c>
      <c r="B36" s="177"/>
      <c r="C36" s="177"/>
      <c r="D36" s="177"/>
      <c r="E36" s="177"/>
      <c r="F36" s="177"/>
    </row>
    <row r="37" spans="1:7" ht="10.8" thickBot="1">
      <c r="A37" s="178" t="s">
        <v>72</v>
      </c>
      <c r="B37" s="179"/>
      <c r="C37" s="180">
        <v>180000</v>
      </c>
      <c r="D37" s="180">
        <v>500000</v>
      </c>
      <c r="E37" s="180">
        <v>500000</v>
      </c>
      <c r="F37" s="180">
        <v>500000</v>
      </c>
      <c r="G37" s="180">
        <v>500000</v>
      </c>
    </row>
    <row r="38" spans="1:7" ht="10.8" thickBot="1">
      <c r="A38" s="150" t="s">
        <v>59</v>
      </c>
      <c r="B38" s="151"/>
      <c r="C38" s="154">
        <v>115000</v>
      </c>
      <c r="D38" s="152"/>
      <c r="E38" s="152"/>
      <c r="F38" s="152"/>
      <c r="G38" s="152"/>
    </row>
    <row r="39" spans="1:7" ht="10.8" thickBot="1">
      <c r="A39" s="150" t="s">
        <v>60</v>
      </c>
      <c r="B39" s="151"/>
      <c r="C39" s="154">
        <v>65000</v>
      </c>
      <c r="D39" s="154">
        <v>500000</v>
      </c>
      <c r="E39" s="154">
        <v>500000</v>
      </c>
      <c r="F39" s="154">
        <v>500000</v>
      </c>
      <c r="G39" s="154">
        <v>500000</v>
      </c>
    </row>
    <row r="40" spans="1:7" ht="10.8" thickBot="1">
      <c r="A40" s="116" t="s">
        <v>73</v>
      </c>
      <c r="B40" s="151"/>
      <c r="C40" s="153">
        <v>385000</v>
      </c>
      <c r="D40" s="149">
        <v>0</v>
      </c>
      <c r="E40" s="149">
        <v>0</v>
      </c>
      <c r="F40" s="149">
        <v>0</v>
      </c>
      <c r="G40" s="149">
        <v>0</v>
      </c>
    </row>
    <row r="41" spans="1:7" ht="10.8" thickBot="1">
      <c r="A41" s="150" t="s">
        <v>59</v>
      </c>
      <c r="B41" s="151"/>
      <c r="C41" s="154">
        <v>385000</v>
      </c>
      <c r="D41" s="155">
        <v>0</v>
      </c>
      <c r="E41" s="155">
        <v>0</v>
      </c>
      <c r="F41" s="155">
        <v>0</v>
      </c>
      <c r="G41" s="155">
        <v>0</v>
      </c>
    </row>
    <row r="42" spans="1:7" ht="10.8" thickBot="1">
      <c r="A42" s="150" t="s">
        <v>60</v>
      </c>
      <c r="B42" s="151"/>
      <c r="C42" s="152"/>
      <c r="D42" s="155">
        <v>0</v>
      </c>
      <c r="E42" s="155">
        <v>0</v>
      </c>
      <c r="F42" s="155">
        <v>0</v>
      </c>
      <c r="G42" s="155">
        <v>0</v>
      </c>
    </row>
    <row r="43" spans="1:7" ht="10.8" thickBot="1">
      <c r="A43" s="116" t="s">
        <v>74</v>
      </c>
      <c r="B43" s="151"/>
      <c r="C43" s="153">
        <v>430000</v>
      </c>
      <c r="D43" s="149">
        <v>0</v>
      </c>
      <c r="E43" s="149">
        <v>0</v>
      </c>
      <c r="F43" s="149">
        <v>0</v>
      </c>
      <c r="G43" s="149">
        <v>0</v>
      </c>
    </row>
    <row r="44" spans="1:7" ht="10.8" thickBot="1">
      <c r="A44" s="150" t="s">
        <v>59</v>
      </c>
      <c r="B44" s="151"/>
      <c r="C44" s="152"/>
      <c r="D44" s="152"/>
      <c r="E44" s="152"/>
      <c r="F44" s="152"/>
      <c r="G44" s="152"/>
    </row>
    <row r="45" spans="1:7" ht="10.8" thickBot="1">
      <c r="A45" s="150" t="s">
        <v>60</v>
      </c>
      <c r="B45" s="151"/>
      <c r="C45" s="154">
        <v>430000</v>
      </c>
      <c r="D45" s="155">
        <v>0</v>
      </c>
      <c r="E45" s="155">
        <v>0</v>
      </c>
      <c r="F45" s="155">
        <v>0</v>
      </c>
      <c r="G45" s="155">
        <v>0</v>
      </c>
    </row>
    <row r="46" spans="1:7" ht="10.8" thickBot="1">
      <c r="A46" s="116" t="s">
        <v>75</v>
      </c>
      <c r="B46" s="151"/>
      <c r="C46" s="153">
        <v>400000</v>
      </c>
      <c r="D46" s="149">
        <v>0</v>
      </c>
      <c r="E46" s="149">
        <v>0</v>
      </c>
      <c r="F46" s="149">
        <v>0</v>
      </c>
      <c r="G46" s="149">
        <v>0</v>
      </c>
    </row>
    <row r="47" spans="1:7" ht="10.8" thickBot="1">
      <c r="A47" s="150" t="s">
        <v>59</v>
      </c>
      <c r="B47" s="151"/>
      <c r="C47" s="154">
        <v>100000</v>
      </c>
      <c r="D47" s="152"/>
      <c r="E47" s="152"/>
      <c r="F47" s="152"/>
      <c r="G47" s="152"/>
    </row>
    <row r="48" spans="1:7" ht="10.8" thickBot="1">
      <c r="A48" s="150" t="s">
        <v>60</v>
      </c>
      <c r="B48" s="151"/>
      <c r="C48" s="154">
        <v>300000</v>
      </c>
      <c r="D48" s="155">
        <v>0</v>
      </c>
      <c r="E48" s="155">
        <v>0</v>
      </c>
      <c r="F48" s="155">
        <v>0</v>
      </c>
      <c r="G48" s="155">
        <v>0</v>
      </c>
    </row>
    <row r="49" spans="1:7" ht="10.8" thickBot="1">
      <c r="A49" s="129" t="s">
        <v>76</v>
      </c>
      <c r="B49" s="151"/>
      <c r="C49" s="153">
        <v>638040</v>
      </c>
      <c r="D49" s="149">
        <v>0</v>
      </c>
      <c r="E49" s="149">
        <v>0</v>
      </c>
      <c r="F49" s="149">
        <v>0</v>
      </c>
      <c r="G49" s="149">
        <v>0</v>
      </c>
    </row>
    <row r="50" spans="1:7" ht="10.8" thickBot="1">
      <c r="A50" s="150" t="s">
        <v>59</v>
      </c>
      <c r="B50" s="151"/>
      <c r="C50" s="154">
        <v>638040</v>
      </c>
      <c r="D50" s="155">
        <v>0</v>
      </c>
      <c r="E50" s="152"/>
      <c r="F50" s="152"/>
      <c r="G50" s="152"/>
    </row>
    <row r="51" spans="1:7" ht="10.8" thickBot="1">
      <c r="A51" s="150" t="s">
        <v>60</v>
      </c>
      <c r="B51" s="151"/>
      <c r="C51" s="152"/>
      <c r="D51" s="155">
        <v>0</v>
      </c>
      <c r="E51" s="155">
        <v>0</v>
      </c>
      <c r="F51" s="155">
        <v>0</v>
      </c>
      <c r="G51" s="155">
        <v>0</v>
      </c>
    </row>
    <row r="52" spans="1:7" ht="10.8" thickBot="1">
      <c r="A52" s="116" t="s">
        <v>77</v>
      </c>
      <c r="B52" s="151"/>
      <c r="C52" s="153">
        <v>20000</v>
      </c>
      <c r="D52" s="149">
        <v>0</v>
      </c>
      <c r="E52" s="149">
        <v>0</v>
      </c>
      <c r="F52" s="149">
        <v>0</v>
      </c>
      <c r="G52" s="149">
        <v>0</v>
      </c>
    </row>
    <row r="53" spans="1:7" ht="10.8" thickBot="1">
      <c r="A53" s="150" t="s">
        <v>59</v>
      </c>
      <c r="B53" s="151"/>
      <c r="C53" s="155">
        <v>0</v>
      </c>
      <c r="D53" s="152"/>
      <c r="E53" s="152"/>
      <c r="F53" s="152"/>
      <c r="G53" s="152"/>
    </row>
    <row r="54" spans="1:7" ht="10.8" thickBot="1">
      <c r="A54" s="150" t="s">
        <v>60</v>
      </c>
      <c r="B54" s="151"/>
      <c r="C54" s="154">
        <v>20000</v>
      </c>
      <c r="D54" s="155">
        <v>0</v>
      </c>
      <c r="E54" s="155">
        <v>0</v>
      </c>
      <c r="F54" s="155">
        <v>0</v>
      </c>
      <c r="G54" s="155">
        <v>0</v>
      </c>
    </row>
    <row r="55" spans="1:7" ht="10.8" thickBot="1">
      <c r="A55" s="116" t="s">
        <v>78</v>
      </c>
      <c r="B55" s="151"/>
      <c r="C55" s="153">
        <v>20000</v>
      </c>
      <c r="D55" s="149">
        <v>0</v>
      </c>
      <c r="E55" s="149">
        <v>0</v>
      </c>
      <c r="F55" s="149">
        <v>0</v>
      </c>
      <c r="G55" s="149">
        <v>0</v>
      </c>
    </row>
    <row r="56" spans="1:7" ht="10.8" thickBot="1">
      <c r="A56" s="150" t="s">
        <v>59</v>
      </c>
      <c r="B56" s="151"/>
      <c r="C56" s="155">
        <v>0</v>
      </c>
      <c r="D56" s="152"/>
      <c r="E56" s="152"/>
      <c r="F56" s="152"/>
      <c r="G56" s="152"/>
    </row>
    <row r="57" spans="1:7" ht="10.8" thickBot="1">
      <c r="A57" s="150" t="s">
        <v>60</v>
      </c>
      <c r="B57" s="151"/>
      <c r="C57" s="154">
        <v>20000</v>
      </c>
      <c r="D57" s="155">
        <v>0</v>
      </c>
      <c r="E57" s="155">
        <v>0</v>
      </c>
      <c r="F57" s="155">
        <v>0</v>
      </c>
      <c r="G57" s="155">
        <v>0</v>
      </c>
    </row>
    <row r="58" spans="1:7" ht="10.8" thickBot="1">
      <c r="A58" s="116" t="s">
        <v>79</v>
      </c>
      <c r="B58" s="151"/>
      <c r="C58" s="153">
        <v>20000</v>
      </c>
      <c r="D58" s="153">
        <v>20000</v>
      </c>
      <c r="E58" s="153">
        <v>20000</v>
      </c>
      <c r="F58" s="153">
        <v>20000</v>
      </c>
      <c r="G58" s="153">
        <v>20000</v>
      </c>
    </row>
    <row r="59" spans="1:7" ht="10.8" thickBot="1">
      <c r="A59" s="150" t="s">
        <v>59</v>
      </c>
      <c r="B59" s="151"/>
      <c r="C59" s="155">
        <v>0</v>
      </c>
      <c r="D59" s="155">
        <v>0</v>
      </c>
      <c r="E59" s="155">
        <v>0</v>
      </c>
      <c r="F59" s="155">
        <v>0</v>
      </c>
      <c r="G59" s="155">
        <v>0</v>
      </c>
    </row>
    <row r="60" spans="1:7" ht="10.8" thickBot="1">
      <c r="A60" s="150" t="s">
        <v>60</v>
      </c>
      <c r="B60" s="151"/>
      <c r="C60" s="154">
        <v>20000</v>
      </c>
      <c r="D60" s="154">
        <v>20000</v>
      </c>
      <c r="E60" s="154">
        <v>20000</v>
      </c>
      <c r="F60" s="154">
        <v>20000</v>
      </c>
      <c r="G60" s="154">
        <v>20000</v>
      </c>
    </row>
    <row r="61" spans="1:7" ht="10.8" thickBot="1">
      <c r="A61" s="181" t="s">
        <v>80</v>
      </c>
      <c r="B61" s="151"/>
      <c r="C61" s="153">
        <v>130000</v>
      </c>
      <c r="D61" s="149">
        <v>0</v>
      </c>
      <c r="E61" s="153">
        <v>1400000</v>
      </c>
      <c r="F61" s="149">
        <v>0</v>
      </c>
      <c r="G61" s="149">
        <v>0</v>
      </c>
    </row>
    <row r="62" spans="1:7" ht="10.8" thickBot="1">
      <c r="A62" s="150" t="s">
        <v>59</v>
      </c>
      <c r="B62" s="151"/>
      <c r="C62" s="152"/>
      <c r="D62" s="118"/>
      <c r="E62" s="154">
        <v>1000000</v>
      </c>
      <c r="F62" s="152"/>
      <c r="G62" s="152"/>
    </row>
    <row r="63" spans="1:7" ht="10.8" thickBot="1">
      <c r="A63" s="150" t="s">
        <v>60</v>
      </c>
      <c r="B63" s="151"/>
      <c r="C63" s="154">
        <v>130000</v>
      </c>
      <c r="D63" s="118"/>
      <c r="E63" s="154">
        <v>400000</v>
      </c>
      <c r="F63" s="152"/>
      <c r="G63" s="152"/>
    </row>
    <row r="64" spans="1:7" ht="10.8" thickBot="1">
      <c r="A64" s="181" t="s">
        <v>81</v>
      </c>
      <c r="B64" s="151"/>
      <c r="C64" s="153">
        <v>300000</v>
      </c>
      <c r="D64" s="149">
        <v>0</v>
      </c>
      <c r="E64" s="149">
        <v>0</v>
      </c>
      <c r="F64" s="149">
        <v>0</v>
      </c>
      <c r="G64" s="149">
        <v>0</v>
      </c>
    </row>
    <row r="65" spans="1:7" ht="10.8" thickBot="1">
      <c r="A65" s="150" t="s">
        <v>59</v>
      </c>
      <c r="B65" s="151"/>
      <c r="C65" s="155">
        <v>0</v>
      </c>
      <c r="D65" s="155">
        <v>0</v>
      </c>
      <c r="E65" s="155">
        <v>0</v>
      </c>
      <c r="F65" s="155">
        <v>0</v>
      </c>
      <c r="G65" s="155">
        <v>0</v>
      </c>
    </row>
    <row r="66" spans="1:7" ht="10.8" thickBot="1">
      <c r="A66" s="150" t="s">
        <v>60</v>
      </c>
      <c r="B66" s="151"/>
      <c r="C66" s="154">
        <v>300000</v>
      </c>
      <c r="D66" s="155">
        <v>0</v>
      </c>
      <c r="E66" s="155">
        <v>0</v>
      </c>
      <c r="F66" s="155">
        <v>0</v>
      </c>
      <c r="G66" s="155">
        <v>0</v>
      </c>
    </row>
    <row r="67" spans="1:7" ht="10.8" thickBot="1">
      <c r="A67" s="116" t="s">
        <v>82</v>
      </c>
      <c r="B67" s="151"/>
      <c r="C67" s="149">
        <v>0</v>
      </c>
      <c r="D67" s="149">
        <v>0</v>
      </c>
      <c r="E67" s="153">
        <v>100000</v>
      </c>
      <c r="F67" s="153">
        <v>1000000</v>
      </c>
      <c r="G67" s="149">
        <v>0</v>
      </c>
    </row>
    <row r="68" spans="1:7" ht="10.8" thickBot="1">
      <c r="A68" s="150" t="s">
        <v>59</v>
      </c>
      <c r="B68" s="151"/>
      <c r="C68" s="155">
        <v>0</v>
      </c>
      <c r="D68" s="155">
        <v>0</v>
      </c>
      <c r="E68" s="155">
        <v>0</v>
      </c>
      <c r="F68" s="155">
        <v>0</v>
      </c>
      <c r="G68" s="155">
        <v>0</v>
      </c>
    </row>
    <row r="69" spans="1:7" ht="10.8" thickBot="1">
      <c r="A69" s="150" t="s">
        <v>60</v>
      </c>
      <c r="B69" s="151"/>
      <c r="C69" s="155">
        <v>0</v>
      </c>
      <c r="D69" s="155">
        <v>0</v>
      </c>
      <c r="E69" s="154">
        <v>100000</v>
      </c>
      <c r="F69" s="154">
        <v>1000000</v>
      </c>
      <c r="G69" s="155">
        <v>0</v>
      </c>
    </row>
    <row r="70" spans="1:7" ht="10.8" thickBot="1">
      <c r="A70" s="182" t="s">
        <v>119</v>
      </c>
      <c r="B70" s="183"/>
      <c r="C70" s="149">
        <v>0</v>
      </c>
      <c r="D70" s="153">
        <v>20000</v>
      </c>
      <c r="E70" s="149">
        <v>0</v>
      </c>
      <c r="F70" s="149">
        <v>0</v>
      </c>
      <c r="G70" s="149">
        <v>0</v>
      </c>
    </row>
    <row r="71" spans="1:7" ht="10.8" thickBot="1">
      <c r="A71" s="184" t="s">
        <v>59</v>
      </c>
      <c r="B71" s="151"/>
      <c r="C71" s="155">
        <v>0</v>
      </c>
      <c r="D71" s="155">
        <v>0</v>
      </c>
      <c r="E71" s="155">
        <v>0</v>
      </c>
      <c r="F71" s="155">
        <v>0</v>
      </c>
      <c r="G71" s="155">
        <v>0</v>
      </c>
    </row>
    <row r="72" spans="1:7" ht="10.8" thickBot="1">
      <c r="A72" s="150" t="s">
        <v>60</v>
      </c>
      <c r="B72" s="151"/>
      <c r="C72" s="155">
        <v>0</v>
      </c>
      <c r="D72" s="154">
        <v>20000</v>
      </c>
      <c r="E72" s="155">
        <v>0</v>
      </c>
      <c r="F72" s="155">
        <v>0</v>
      </c>
      <c r="G72" s="155">
        <v>0</v>
      </c>
    </row>
    <row r="73" spans="1:7" ht="10.8" thickBot="1">
      <c r="A73" s="182" t="s">
        <v>120</v>
      </c>
      <c r="B73" s="183"/>
      <c r="C73" s="149">
        <v>0</v>
      </c>
      <c r="D73" s="153">
        <v>100000</v>
      </c>
      <c r="E73" s="149">
        <v>0</v>
      </c>
      <c r="F73" s="149">
        <v>0</v>
      </c>
      <c r="G73" s="149">
        <v>0</v>
      </c>
    </row>
    <row r="74" spans="1:7" ht="10.8" thickBot="1">
      <c r="A74" s="184" t="s">
        <v>59</v>
      </c>
      <c r="B74" s="151"/>
      <c r="C74" s="155">
        <v>0</v>
      </c>
      <c r="D74" s="155">
        <v>0</v>
      </c>
      <c r="E74" s="155">
        <v>0</v>
      </c>
      <c r="F74" s="155">
        <v>0</v>
      </c>
      <c r="G74" s="155">
        <v>0</v>
      </c>
    </row>
    <row r="75" spans="1:7" ht="10.8" thickBot="1">
      <c r="A75" s="150" t="s">
        <v>60</v>
      </c>
      <c r="B75" s="151"/>
      <c r="C75" s="155">
        <v>0</v>
      </c>
      <c r="D75" s="154">
        <v>100000</v>
      </c>
      <c r="E75" s="155">
        <v>0</v>
      </c>
      <c r="F75" s="155">
        <v>0</v>
      </c>
      <c r="G75" s="155">
        <v>0</v>
      </c>
    </row>
    <row r="76" spans="1:7" ht="10.8" thickBot="1">
      <c r="A76" s="116" t="s">
        <v>83</v>
      </c>
      <c r="B76" s="151"/>
      <c r="C76" s="159">
        <v>600000</v>
      </c>
      <c r="D76" s="185">
        <v>0</v>
      </c>
      <c r="E76" s="185">
        <v>0</v>
      </c>
      <c r="F76" s="185">
        <v>0</v>
      </c>
      <c r="G76" s="185">
        <v>0</v>
      </c>
    </row>
    <row r="77" spans="1:7" ht="10.8" thickBot="1">
      <c r="A77" s="150" t="s">
        <v>59</v>
      </c>
      <c r="B77" s="151"/>
      <c r="C77" s="155">
        <v>0</v>
      </c>
      <c r="D77" s="155">
        <v>0</v>
      </c>
      <c r="E77" s="155">
        <v>0</v>
      </c>
      <c r="F77" s="155">
        <v>0</v>
      </c>
      <c r="G77" s="155">
        <v>0</v>
      </c>
    </row>
    <row r="78" spans="1:7" ht="10.8" thickBot="1">
      <c r="A78" s="150" t="s">
        <v>60</v>
      </c>
      <c r="B78" s="151"/>
      <c r="C78" s="154">
        <v>600000</v>
      </c>
      <c r="D78" s="155">
        <v>0</v>
      </c>
      <c r="E78" s="155">
        <v>0</v>
      </c>
      <c r="F78" s="155">
        <v>0</v>
      </c>
      <c r="G78" s="155">
        <v>0</v>
      </c>
    </row>
    <row r="79" spans="1:7" ht="10.8" thickBot="1">
      <c r="A79" s="116" t="s">
        <v>84</v>
      </c>
      <c r="B79" s="151"/>
      <c r="C79" s="149">
        <v>0</v>
      </c>
      <c r="D79" s="149">
        <v>0</v>
      </c>
      <c r="E79" s="153">
        <v>680000</v>
      </c>
      <c r="F79" s="149">
        <v>0</v>
      </c>
      <c r="G79" s="149">
        <v>0</v>
      </c>
    </row>
    <row r="80" spans="1:7" ht="10.8" thickBot="1">
      <c r="A80" s="150" t="s">
        <v>59</v>
      </c>
      <c r="B80" s="151"/>
      <c r="C80" s="155">
        <v>0</v>
      </c>
      <c r="D80" s="155">
        <v>0</v>
      </c>
      <c r="E80" s="155">
        <v>0</v>
      </c>
      <c r="F80" s="155">
        <v>0</v>
      </c>
      <c r="G80" s="155">
        <v>0</v>
      </c>
    </row>
    <row r="81" spans="1:7" ht="10.8" thickBot="1">
      <c r="A81" s="150" t="s">
        <v>60</v>
      </c>
      <c r="B81" s="151"/>
      <c r="C81" s="155">
        <v>0</v>
      </c>
      <c r="D81" s="143">
        <v>0</v>
      </c>
      <c r="E81" s="154">
        <v>680000</v>
      </c>
      <c r="F81" s="155">
        <v>0</v>
      </c>
      <c r="G81" s="152"/>
    </row>
    <row r="82" spans="1:7" ht="21" thickBot="1">
      <c r="A82" s="116" t="s">
        <v>85</v>
      </c>
      <c r="B82" s="151"/>
      <c r="C82" s="153">
        <v>701755</v>
      </c>
      <c r="D82" s="153">
        <v>188558</v>
      </c>
      <c r="E82" s="149">
        <v>0</v>
      </c>
      <c r="F82" s="149">
        <v>0</v>
      </c>
      <c r="G82" s="149">
        <v>0</v>
      </c>
    </row>
    <row r="83" spans="1:7" ht="10.8" thickBot="1">
      <c r="A83" s="150" t="s">
        <v>59</v>
      </c>
      <c r="B83" s="151"/>
      <c r="C83" s="135">
        <v>400000</v>
      </c>
      <c r="D83" s="135">
        <v>107478</v>
      </c>
      <c r="E83" s="155">
        <v>0</v>
      </c>
      <c r="F83" s="155">
        <v>0</v>
      </c>
      <c r="G83" s="155">
        <v>0</v>
      </c>
    </row>
    <row r="84" spans="1:7" ht="10.8" thickBot="1">
      <c r="A84" s="150" t="s">
        <v>60</v>
      </c>
      <c r="B84" s="151"/>
      <c r="C84" s="135">
        <v>301755</v>
      </c>
      <c r="D84" s="135">
        <v>81080</v>
      </c>
      <c r="E84" s="155">
        <v>0</v>
      </c>
      <c r="F84" s="155">
        <v>0</v>
      </c>
      <c r="G84" s="155">
        <v>0</v>
      </c>
    </row>
    <row r="85" spans="1:7" ht="10.8" thickBot="1">
      <c r="A85" s="182" t="s">
        <v>121</v>
      </c>
      <c r="B85" s="183"/>
      <c r="C85" s="149">
        <v>0</v>
      </c>
      <c r="D85" s="153">
        <v>300000</v>
      </c>
      <c r="E85" s="149">
        <v>0</v>
      </c>
      <c r="F85" s="149">
        <v>0</v>
      </c>
      <c r="G85" s="149">
        <v>0</v>
      </c>
    </row>
    <row r="86" spans="1:7" ht="10.8" thickBot="1">
      <c r="A86" s="184" t="s">
        <v>59</v>
      </c>
      <c r="B86" s="151"/>
      <c r="C86" s="143">
        <v>0</v>
      </c>
      <c r="D86" s="135">
        <v>200000</v>
      </c>
      <c r="E86" s="155">
        <v>0</v>
      </c>
      <c r="F86" s="155">
        <v>0</v>
      </c>
      <c r="G86" s="155">
        <v>0</v>
      </c>
    </row>
    <row r="87" spans="1:7" ht="10.8" thickBot="1">
      <c r="A87" s="150" t="s">
        <v>60</v>
      </c>
      <c r="B87" s="151"/>
      <c r="C87" s="143">
        <v>0</v>
      </c>
      <c r="D87" s="135">
        <v>100000</v>
      </c>
      <c r="E87" s="155">
        <v>0</v>
      </c>
      <c r="F87" s="155">
        <v>0</v>
      </c>
      <c r="G87" s="155">
        <v>0</v>
      </c>
    </row>
    <row r="88" spans="1:7" ht="21" thickBot="1">
      <c r="A88" s="181" t="s">
        <v>122</v>
      </c>
      <c r="B88" s="151"/>
      <c r="C88" s="149">
        <v>0</v>
      </c>
      <c r="D88" s="153">
        <v>50000</v>
      </c>
      <c r="E88" s="149">
        <v>0</v>
      </c>
      <c r="F88" s="149">
        <v>0</v>
      </c>
      <c r="G88" s="149">
        <v>0</v>
      </c>
    </row>
    <row r="89" spans="1:7" ht="10.8" thickBot="1">
      <c r="A89" s="150" t="s">
        <v>59</v>
      </c>
      <c r="B89" s="151"/>
      <c r="C89" s="143">
        <v>0</v>
      </c>
      <c r="D89" s="143">
        <v>0</v>
      </c>
      <c r="E89" s="155">
        <v>0</v>
      </c>
      <c r="F89" s="155">
        <v>0</v>
      </c>
      <c r="G89" s="155">
        <v>0</v>
      </c>
    </row>
    <row r="90" spans="1:7" ht="10.8" thickBot="1">
      <c r="A90" s="150" t="s">
        <v>60</v>
      </c>
      <c r="B90" s="151"/>
      <c r="C90" s="143">
        <v>0</v>
      </c>
      <c r="D90" s="135">
        <v>50000</v>
      </c>
      <c r="E90" s="155">
        <v>0</v>
      </c>
      <c r="F90" s="155">
        <v>0</v>
      </c>
      <c r="G90" s="155">
        <v>0</v>
      </c>
    </row>
    <row r="91" spans="1:7" ht="10.8" thickBot="1">
      <c r="A91" s="116" t="s">
        <v>86</v>
      </c>
      <c r="B91" s="151"/>
      <c r="C91" s="153">
        <v>44581</v>
      </c>
      <c r="D91" s="149">
        <v>0</v>
      </c>
      <c r="E91" s="149">
        <v>0</v>
      </c>
      <c r="F91" s="149">
        <v>0</v>
      </c>
      <c r="G91" s="149">
        <v>0</v>
      </c>
    </row>
    <row r="92" spans="1:7" ht="10.8" thickBot="1">
      <c r="A92" s="150" t="s">
        <v>59</v>
      </c>
      <c r="B92" s="151"/>
      <c r="C92" s="155">
        <v>0</v>
      </c>
      <c r="D92" s="155">
        <v>0</v>
      </c>
      <c r="E92" s="155">
        <v>0</v>
      </c>
      <c r="F92" s="155">
        <v>0</v>
      </c>
      <c r="G92" s="155">
        <v>0</v>
      </c>
    </row>
    <row r="93" spans="1:7" ht="10.8" thickBot="1">
      <c r="A93" s="150" t="s">
        <v>60</v>
      </c>
      <c r="B93" s="151"/>
      <c r="C93" s="154">
        <v>44581</v>
      </c>
      <c r="D93" s="155">
        <v>0</v>
      </c>
      <c r="E93" s="155">
        <v>0</v>
      </c>
      <c r="F93" s="155">
        <v>0</v>
      </c>
      <c r="G93" s="155">
        <v>0</v>
      </c>
    </row>
    <row r="94" spans="1:7" ht="10.8" thickBot="1">
      <c r="A94" s="116" t="s">
        <v>87</v>
      </c>
      <c r="B94" s="151"/>
      <c r="C94" s="153">
        <v>60900</v>
      </c>
      <c r="D94" s="153">
        <v>70000</v>
      </c>
      <c r="E94" s="149">
        <v>0</v>
      </c>
      <c r="F94" s="149">
        <v>0</v>
      </c>
      <c r="G94" s="149">
        <v>0</v>
      </c>
    </row>
    <row r="95" spans="1:7" ht="10.8" thickBot="1">
      <c r="A95" s="150" t="s">
        <v>59</v>
      </c>
      <c r="B95" s="151"/>
      <c r="C95" s="155">
        <v>0</v>
      </c>
      <c r="D95" s="155">
        <v>0</v>
      </c>
      <c r="E95" s="155">
        <v>0</v>
      </c>
      <c r="F95" s="155">
        <v>0</v>
      </c>
      <c r="G95" s="155">
        <v>0</v>
      </c>
    </row>
    <row r="96" spans="1:7" ht="10.8" thickBot="1">
      <c r="A96" s="150" t="s">
        <v>60</v>
      </c>
      <c r="B96" s="151"/>
      <c r="C96" s="154">
        <v>60900</v>
      </c>
      <c r="D96" s="154">
        <v>70000</v>
      </c>
      <c r="E96" s="155">
        <v>0</v>
      </c>
      <c r="F96" s="155">
        <v>0</v>
      </c>
      <c r="G96" s="155">
        <v>0</v>
      </c>
    </row>
    <row r="97" spans="1:7" ht="10.8" thickBot="1">
      <c r="A97" s="186" t="s">
        <v>88</v>
      </c>
      <c r="B97" s="151"/>
      <c r="C97" s="153">
        <v>40000</v>
      </c>
      <c r="D97" s="153">
        <v>40000</v>
      </c>
      <c r="E97" s="153">
        <v>40000</v>
      </c>
      <c r="F97" s="153">
        <v>40000</v>
      </c>
      <c r="G97" s="153">
        <v>40000</v>
      </c>
    </row>
    <row r="98" spans="1:7" ht="10.8" thickBot="1">
      <c r="A98" s="150" t="s">
        <v>89</v>
      </c>
      <c r="B98" s="151"/>
      <c r="C98" s="154">
        <v>20000</v>
      </c>
      <c r="D98" s="154">
        <v>20000</v>
      </c>
      <c r="E98" s="154">
        <v>20000</v>
      </c>
      <c r="F98" s="154">
        <v>20000</v>
      </c>
      <c r="G98" s="154">
        <v>20000</v>
      </c>
    </row>
    <row r="99" spans="1:7" ht="10.8" thickBot="1">
      <c r="A99" s="150" t="s">
        <v>90</v>
      </c>
      <c r="B99" s="151"/>
      <c r="C99" s="154">
        <v>20000</v>
      </c>
      <c r="D99" s="154">
        <v>20000</v>
      </c>
      <c r="E99" s="154">
        <v>20000</v>
      </c>
      <c r="F99" s="154">
        <v>20000</v>
      </c>
      <c r="G99" s="154">
        <v>20000</v>
      </c>
    </row>
    <row r="100" spans="1:7" ht="10.8" thickBot="1">
      <c r="A100" s="181" t="s">
        <v>123</v>
      </c>
      <c r="B100" s="151"/>
      <c r="C100" s="149">
        <v>0</v>
      </c>
      <c r="D100" s="153">
        <v>20000</v>
      </c>
      <c r="E100" s="149">
        <v>0</v>
      </c>
      <c r="F100" s="149">
        <v>0</v>
      </c>
      <c r="G100" s="149">
        <v>0</v>
      </c>
    </row>
    <row r="101" spans="1:7" ht="10.8" thickBot="1">
      <c r="A101" s="150" t="s">
        <v>89</v>
      </c>
      <c r="B101" s="151"/>
      <c r="C101" s="155">
        <v>0</v>
      </c>
      <c r="D101" s="155">
        <v>0</v>
      </c>
      <c r="E101" s="155">
        <v>0</v>
      </c>
      <c r="F101" s="155">
        <v>0</v>
      </c>
      <c r="G101" s="155">
        <v>0</v>
      </c>
    </row>
    <row r="102" spans="1:7" ht="10.8" thickBot="1">
      <c r="A102" s="150" t="s">
        <v>90</v>
      </c>
      <c r="B102" s="151"/>
      <c r="C102" s="155">
        <v>0</v>
      </c>
      <c r="D102" s="154">
        <v>20000</v>
      </c>
      <c r="E102" s="155">
        <v>0</v>
      </c>
      <c r="F102" s="155">
        <v>0</v>
      </c>
      <c r="G102" s="155">
        <v>0</v>
      </c>
    </row>
    <row r="103" spans="1:7" ht="10.8" thickBot="1">
      <c r="A103" s="116" t="s">
        <v>91</v>
      </c>
      <c r="B103" s="151"/>
      <c r="C103" s="153">
        <v>115000</v>
      </c>
      <c r="D103" s="149">
        <v>0</v>
      </c>
      <c r="E103" s="149">
        <v>0</v>
      </c>
      <c r="F103" s="149">
        <v>0</v>
      </c>
      <c r="G103" s="149">
        <v>0</v>
      </c>
    </row>
    <row r="104" spans="1:7" ht="10.8" thickBot="1">
      <c r="A104" s="150" t="s">
        <v>59</v>
      </c>
      <c r="B104" s="151"/>
      <c r="C104" s="154">
        <v>57360</v>
      </c>
      <c r="D104" s="155">
        <v>0</v>
      </c>
      <c r="E104" s="155">
        <v>0</v>
      </c>
      <c r="F104" s="155">
        <v>0</v>
      </c>
      <c r="G104" s="155">
        <v>0</v>
      </c>
    </row>
    <row r="105" spans="1:7" ht="10.8" thickBot="1">
      <c r="A105" s="150" t="s">
        <v>60</v>
      </c>
      <c r="B105" s="151"/>
      <c r="C105" s="154">
        <v>57640</v>
      </c>
      <c r="D105" s="155">
        <v>0</v>
      </c>
      <c r="E105" s="155">
        <v>0</v>
      </c>
      <c r="F105" s="155">
        <v>0</v>
      </c>
      <c r="G105" s="155">
        <v>0</v>
      </c>
    </row>
    <row r="106" spans="1:7" ht="10.8" thickBot="1">
      <c r="A106" s="116" t="s">
        <v>92</v>
      </c>
      <c r="B106" s="151"/>
      <c r="C106" s="153">
        <v>82000</v>
      </c>
      <c r="D106" s="149">
        <v>0</v>
      </c>
      <c r="E106" s="149">
        <v>0</v>
      </c>
      <c r="F106" s="149">
        <v>0</v>
      </c>
      <c r="G106" s="149">
        <v>0</v>
      </c>
    </row>
    <row r="107" spans="1:7" ht="10.8" thickBot="1">
      <c r="A107" s="150" t="s">
        <v>59</v>
      </c>
      <c r="B107" s="151"/>
      <c r="C107" s="154">
        <v>32000</v>
      </c>
      <c r="D107" s="155">
        <v>0</v>
      </c>
      <c r="E107" s="155">
        <v>0</v>
      </c>
      <c r="F107" s="155">
        <v>0</v>
      </c>
      <c r="G107" s="155">
        <v>0</v>
      </c>
    </row>
    <row r="108" spans="1:7" ht="10.8" thickBot="1">
      <c r="A108" s="150" t="s">
        <v>60</v>
      </c>
      <c r="B108" s="151"/>
      <c r="C108" s="154">
        <v>50000</v>
      </c>
      <c r="D108" s="155">
        <v>0</v>
      </c>
      <c r="E108" s="155">
        <v>0</v>
      </c>
      <c r="F108" s="155">
        <v>0</v>
      </c>
      <c r="G108" s="155">
        <v>0</v>
      </c>
    </row>
    <row r="109" spans="1:7" ht="10.8" thickBot="1">
      <c r="A109" s="116" t="s">
        <v>93</v>
      </c>
      <c r="B109" s="151"/>
      <c r="C109" s="149">
        <v>0</v>
      </c>
      <c r="D109" s="149">
        <v>0</v>
      </c>
      <c r="E109" s="153">
        <v>30000</v>
      </c>
      <c r="F109" s="153">
        <v>1000000</v>
      </c>
      <c r="G109" s="149">
        <v>0</v>
      </c>
    </row>
    <row r="110" spans="1:7" ht="10.8" thickBot="1">
      <c r="A110" s="150" t="s">
        <v>59</v>
      </c>
      <c r="B110" s="151"/>
      <c r="C110" s="155">
        <v>0</v>
      </c>
      <c r="D110" s="155">
        <v>0</v>
      </c>
      <c r="E110" s="155">
        <v>0</v>
      </c>
      <c r="F110" s="155">
        <v>0</v>
      </c>
      <c r="G110" s="155">
        <v>0</v>
      </c>
    </row>
    <row r="111" spans="1:7" ht="10.8" thickBot="1">
      <c r="A111" s="150" t="s">
        <v>60</v>
      </c>
      <c r="B111" s="151"/>
      <c r="C111" s="155">
        <v>0</v>
      </c>
      <c r="D111" s="155">
        <v>0</v>
      </c>
      <c r="E111" s="154">
        <v>30000</v>
      </c>
      <c r="F111" s="154">
        <v>1000000</v>
      </c>
      <c r="G111" s="155">
        <v>0</v>
      </c>
    </row>
    <row r="112" spans="1:7" ht="10.8" thickBot="1">
      <c r="A112" s="116" t="s">
        <v>94</v>
      </c>
      <c r="B112" s="151"/>
      <c r="C112" s="153">
        <v>77678</v>
      </c>
      <c r="D112" s="153">
        <v>30000</v>
      </c>
      <c r="E112" s="149">
        <v>0</v>
      </c>
      <c r="F112" s="149">
        <v>0</v>
      </c>
      <c r="G112" s="149">
        <v>0</v>
      </c>
    </row>
    <row r="113" spans="1:7" ht="10.8" thickBot="1">
      <c r="A113" s="150" t="s">
        <v>59</v>
      </c>
      <c r="B113" s="151"/>
      <c r="C113" s="154">
        <v>30000</v>
      </c>
      <c r="D113" s="155">
        <v>0</v>
      </c>
      <c r="E113" s="155">
        <v>0</v>
      </c>
      <c r="F113" s="155">
        <v>0</v>
      </c>
      <c r="G113" s="155">
        <v>0</v>
      </c>
    </row>
    <row r="114" spans="1:7" ht="10.8" thickBot="1">
      <c r="A114" s="150" t="s">
        <v>60</v>
      </c>
      <c r="B114" s="151"/>
      <c r="C114" s="154">
        <v>47678</v>
      </c>
      <c r="D114" s="154">
        <v>30000</v>
      </c>
      <c r="E114" s="155">
        <v>0</v>
      </c>
      <c r="F114" s="155">
        <v>0</v>
      </c>
      <c r="G114" s="155">
        <v>0</v>
      </c>
    </row>
    <row r="115" spans="1:7" ht="10.8" thickBot="1">
      <c r="A115" s="116" t="s">
        <v>95</v>
      </c>
      <c r="B115" s="151"/>
      <c r="C115" s="149">
        <v>0</v>
      </c>
      <c r="D115" s="149">
        <v>0</v>
      </c>
      <c r="E115" s="153">
        <v>100000</v>
      </c>
      <c r="F115" s="149">
        <v>0</v>
      </c>
      <c r="G115" s="149">
        <v>0</v>
      </c>
    </row>
    <row r="116" spans="1:7" ht="10.8" thickBot="1">
      <c r="A116" s="150" t="s">
        <v>59</v>
      </c>
      <c r="B116" s="151"/>
      <c r="C116" s="155">
        <v>0</v>
      </c>
      <c r="D116" s="155">
        <v>0</v>
      </c>
      <c r="E116" s="155">
        <v>0</v>
      </c>
      <c r="F116" s="155">
        <v>0</v>
      </c>
      <c r="G116" s="155">
        <v>0</v>
      </c>
    </row>
    <row r="117" spans="1:7" ht="10.8" thickBot="1">
      <c r="A117" s="150" t="s">
        <v>60</v>
      </c>
      <c r="B117" s="151"/>
      <c r="C117" s="155">
        <v>0</v>
      </c>
      <c r="D117" s="155">
        <v>0</v>
      </c>
      <c r="E117" s="154">
        <v>100000</v>
      </c>
      <c r="F117" s="155">
        <v>0</v>
      </c>
      <c r="G117" s="155">
        <v>0</v>
      </c>
    </row>
    <row r="118" spans="1:7" ht="10.8" thickBot="1">
      <c r="A118" s="116" t="s">
        <v>96</v>
      </c>
      <c r="B118" s="151"/>
      <c r="C118" s="153">
        <v>23322</v>
      </c>
      <c r="D118" s="149">
        <v>0</v>
      </c>
      <c r="E118" s="149">
        <v>0</v>
      </c>
      <c r="F118" s="149">
        <v>0</v>
      </c>
      <c r="G118" s="149">
        <v>0</v>
      </c>
    </row>
    <row r="119" spans="1:7" ht="10.8" thickBot="1">
      <c r="A119" s="150" t="s">
        <v>59</v>
      </c>
      <c r="B119" s="151"/>
      <c r="C119" s="155">
        <v>0</v>
      </c>
      <c r="D119" s="155">
        <v>0</v>
      </c>
      <c r="E119" s="155">
        <v>0</v>
      </c>
      <c r="F119" s="155">
        <v>0</v>
      </c>
      <c r="G119" s="155">
        <v>0</v>
      </c>
    </row>
    <row r="120" spans="1:7" ht="10.8" thickBot="1">
      <c r="A120" s="150" t="s">
        <v>60</v>
      </c>
      <c r="B120" s="151"/>
      <c r="C120" s="154">
        <v>23322</v>
      </c>
      <c r="D120" s="155">
        <v>0</v>
      </c>
      <c r="E120" s="155">
        <v>0</v>
      </c>
      <c r="F120" s="155">
        <v>0</v>
      </c>
      <c r="G120" s="155">
        <v>0</v>
      </c>
    </row>
    <row r="121" spans="1:7" ht="10.8" thickBot="1">
      <c r="A121" s="116" t="s">
        <v>97</v>
      </c>
      <c r="B121" s="151"/>
      <c r="C121" s="153">
        <v>14700</v>
      </c>
      <c r="D121" s="149">
        <v>0</v>
      </c>
      <c r="E121" s="149">
        <v>0</v>
      </c>
      <c r="F121" s="149">
        <v>0</v>
      </c>
      <c r="G121" s="149">
        <v>0</v>
      </c>
    </row>
    <row r="122" spans="1:7" ht="10.8" thickBot="1">
      <c r="A122" s="150" t="s">
        <v>59</v>
      </c>
      <c r="B122" s="151"/>
      <c r="C122" s="155">
        <v>0</v>
      </c>
      <c r="D122" s="155">
        <v>0</v>
      </c>
      <c r="E122" s="155">
        <v>0</v>
      </c>
      <c r="F122" s="155">
        <v>0</v>
      </c>
      <c r="G122" s="155">
        <v>0</v>
      </c>
    </row>
    <row r="123" spans="1:7" ht="10.8" thickBot="1">
      <c r="A123" s="150" t="s">
        <v>60</v>
      </c>
      <c r="B123" s="151"/>
      <c r="C123" s="154">
        <v>14700</v>
      </c>
      <c r="D123" s="155">
        <v>0</v>
      </c>
      <c r="E123" s="155">
        <v>0</v>
      </c>
      <c r="F123" s="155">
        <v>0</v>
      </c>
      <c r="G123" s="155">
        <v>0</v>
      </c>
    </row>
    <row r="124" spans="1:7" ht="10.8" thickBot="1">
      <c r="A124" s="116" t="s">
        <v>98</v>
      </c>
      <c r="B124" s="151"/>
      <c r="C124" s="153">
        <v>30000</v>
      </c>
      <c r="D124" s="149">
        <v>0</v>
      </c>
      <c r="E124" s="149">
        <v>0</v>
      </c>
      <c r="F124" s="149">
        <v>0</v>
      </c>
      <c r="G124" s="149">
        <v>0</v>
      </c>
    </row>
    <row r="125" spans="1:7" ht="10.8" thickBot="1">
      <c r="A125" s="150" t="s">
        <v>59</v>
      </c>
      <c r="B125" s="151"/>
      <c r="C125" s="155">
        <v>0</v>
      </c>
      <c r="D125" s="155">
        <v>0</v>
      </c>
      <c r="E125" s="155">
        <v>0</v>
      </c>
      <c r="F125" s="155">
        <v>0</v>
      </c>
      <c r="G125" s="155">
        <v>0</v>
      </c>
    </row>
    <row r="126" spans="1:7" ht="10.8" thickBot="1">
      <c r="A126" s="150" t="s">
        <v>60</v>
      </c>
      <c r="B126" s="151"/>
      <c r="C126" s="154">
        <v>30000</v>
      </c>
      <c r="D126" s="155">
        <v>0</v>
      </c>
      <c r="E126" s="155">
        <v>0</v>
      </c>
      <c r="F126" s="155">
        <v>0</v>
      </c>
      <c r="G126" s="155">
        <v>0</v>
      </c>
    </row>
    <row r="127" spans="1:7" ht="10.8" thickBot="1">
      <c r="A127" s="116" t="s">
        <v>99</v>
      </c>
      <c r="B127" s="151"/>
      <c r="C127" s="153">
        <v>112600</v>
      </c>
      <c r="D127" s="149">
        <v>0</v>
      </c>
      <c r="E127" s="149">
        <v>0</v>
      </c>
      <c r="F127" s="149">
        <v>0</v>
      </c>
      <c r="G127" s="149">
        <v>0</v>
      </c>
    </row>
    <row r="128" spans="1:7" ht="10.8" thickBot="1">
      <c r="A128" s="150" t="s">
        <v>59</v>
      </c>
      <c r="B128" s="151"/>
      <c r="C128" s="154">
        <v>30000</v>
      </c>
      <c r="D128" s="155">
        <v>0</v>
      </c>
      <c r="E128" s="155">
        <v>0</v>
      </c>
      <c r="F128" s="155">
        <v>0</v>
      </c>
      <c r="G128" s="155">
        <v>0</v>
      </c>
    </row>
    <row r="129" spans="1:7" ht="10.8" thickBot="1">
      <c r="A129" s="150" t="s">
        <v>60</v>
      </c>
      <c r="B129" s="151"/>
      <c r="C129" s="135">
        <v>82600</v>
      </c>
      <c r="D129" s="155">
        <v>0</v>
      </c>
      <c r="E129" s="155">
        <v>0</v>
      </c>
      <c r="F129" s="155">
        <v>0</v>
      </c>
      <c r="G129" s="155">
        <v>0</v>
      </c>
    </row>
    <row r="130" spans="1:7" ht="10.8" thickBot="1">
      <c r="A130" s="116" t="s">
        <v>100</v>
      </c>
      <c r="B130" s="151"/>
      <c r="C130" s="153">
        <v>752000</v>
      </c>
      <c r="D130" s="149">
        <v>0</v>
      </c>
      <c r="E130" s="149">
        <v>0</v>
      </c>
      <c r="F130" s="149">
        <v>0</v>
      </c>
      <c r="G130" s="149">
        <v>0</v>
      </c>
    </row>
    <row r="131" spans="1:7" ht="10.8" thickBot="1">
      <c r="A131" s="150" t="s">
        <v>59</v>
      </c>
      <c r="B131" s="151"/>
      <c r="C131" s="155">
        <v>0</v>
      </c>
      <c r="D131" s="155">
        <v>0</v>
      </c>
      <c r="E131" s="155">
        <v>0</v>
      </c>
      <c r="F131" s="155">
        <v>0</v>
      </c>
      <c r="G131" s="155">
        <v>0</v>
      </c>
    </row>
    <row r="132" spans="1:7" ht="10.8" thickBot="1">
      <c r="A132" s="150" t="s">
        <v>60</v>
      </c>
      <c r="B132" s="151"/>
      <c r="C132" s="154">
        <v>752000</v>
      </c>
      <c r="D132" s="155">
        <v>0</v>
      </c>
      <c r="E132" s="155">
        <v>0</v>
      </c>
      <c r="F132" s="155">
        <v>0</v>
      </c>
      <c r="G132" s="155">
        <v>0</v>
      </c>
    </row>
    <row r="133" spans="1:7" ht="10.8" thickBot="1">
      <c r="A133" s="181" t="s">
        <v>101</v>
      </c>
      <c r="B133" s="151"/>
      <c r="C133" s="149">
        <v>0</v>
      </c>
      <c r="D133" s="153">
        <v>50000</v>
      </c>
      <c r="E133" s="153">
        <v>1400000</v>
      </c>
      <c r="F133" s="149">
        <v>0</v>
      </c>
      <c r="G133" s="149">
        <v>0</v>
      </c>
    </row>
    <row r="134" spans="1:7" ht="10.8" thickBot="1">
      <c r="A134" s="150" t="s">
        <v>59</v>
      </c>
      <c r="B134" s="151"/>
      <c r="C134" s="155">
        <v>0</v>
      </c>
      <c r="D134" s="155">
        <v>0</v>
      </c>
      <c r="E134" s="155">
        <v>0</v>
      </c>
      <c r="F134" s="155">
        <v>0</v>
      </c>
      <c r="G134" s="155">
        <v>0</v>
      </c>
    </row>
    <row r="135" spans="1:7" ht="10.8" thickBot="1">
      <c r="A135" s="150" t="s">
        <v>60</v>
      </c>
      <c r="B135" s="151"/>
      <c r="C135" s="155">
        <v>0</v>
      </c>
      <c r="D135" s="154">
        <v>50000</v>
      </c>
      <c r="E135" s="154">
        <v>1400000</v>
      </c>
      <c r="F135" s="155">
        <v>0</v>
      </c>
      <c r="G135" s="155">
        <v>0</v>
      </c>
    </row>
    <row r="136" spans="1:7" ht="10.8" thickBot="1">
      <c r="A136" s="116" t="s">
        <v>102</v>
      </c>
      <c r="B136" s="151"/>
      <c r="C136" s="153">
        <v>16500</v>
      </c>
      <c r="D136" s="149">
        <v>0</v>
      </c>
      <c r="E136" s="149">
        <v>0</v>
      </c>
      <c r="F136" s="149">
        <v>0</v>
      </c>
      <c r="G136" s="149">
        <v>0</v>
      </c>
    </row>
    <row r="137" spans="1:7" ht="10.8" thickBot="1">
      <c r="A137" s="150" t="s">
        <v>59</v>
      </c>
      <c r="B137" s="151"/>
      <c r="C137" s="155">
        <v>0</v>
      </c>
      <c r="D137" s="155">
        <v>0</v>
      </c>
      <c r="E137" s="155">
        <v>0</v>
      </c>
      <c r="F137" s="155">
        <v>0</v>
      </c>
      <c r="G137" s="155">
        <v>0</v>
      </c>
    </row>
    <row r="138" spans="1:7" ht="10.8" thickBot="1">
      <c r="A138" s="150" t="s">
        <v>60</v>
      </c>
      <c r="B138" s="151"/>
      <c r="C138" s="154">
        <v>16500</v>
      </c>
      <c r="D138" s="155">
        <v>0</v>
      </c>
      <c r="E138" s="155">
        <v>0</v>
      </c>
      <c r="F138" s="155">
        <v>0</v>
      </c>
      <c r="G138" s="155">
        <v>0</v>
      </c>
    </row>
    <row r="139" spans="1:7" ht="10.8" thickBot="1">
      <c r="A139" s="116" t="s">
        <v>103</v>
      </c>
      <c r="B139" s="151"/>
      <c r="C139" s="153">
        <v>35000</v>
      </c>
      <c r="D139" s="149">
        <v>0</v>
      </c>
      <c r="E139" s="149">
        <v>0</v>
      </c>
      <c r="F139" s="149">
        <v>0</v>
      </c>
      <c r="G139" s="149">
        <v>0</v>
      </c>
    </row>
    <row r="140" spans="1:7" ht="10.8" thickBot="1">
      <c r="A140" s="150" t="s">
        <v>59</v>
      </c>
      <c r="B140" s="151"/>
      <c r="C140" s="155">
        <v>0</v>
      </c>
      <c r="D140" s="155">
        <v>0</v>
      </c>
      <c r="E140" s="155">
        <v>0</v>
      </c>
      <c r="F140" s="155">
        <v>0</v>
      </c>
      <c r="G140" s="155">
        <v>0</v>
      </c>
    </row>
    <row r="141" spans="1:7" ht="10.8" thickBot="1">
      <c r="A141" s="150" t="s">
        <v>60</v>
      </c>
      <c r="B141" s="151"/>
      <c r="C141" s="154">
        <v>35000</v>
      </c>
      <c r="D141" s="155">
        <v>0</v>
      </c>
      <c r="E141" s="155">
        <v>0</v>
      </c>
      <c r="F141" s="155">
        <v>0</v>
      </c>
      <c r="G141" s="155">
        <v>0</v>
      </c>
    </row>
    <row r="142" spans="1:7" ht="31.2" thickBot="1">
      <c r="A142" s="116" t="s">
        <v>104</v>
      </c>
      <c r="B142" s="151"/>
      <c r="C142" s="153">
        <v>95000</v>
      </c>
      <c r="D142" s="149">
        <v>0</v>
      </c>
      <c r="E142" s="149">
        <v>0</v>
      </c>
      <c r="F142" s="149">
        <v>0</v>
      </c>
      <c r="G142" s="149">
        <v>0</v>
      </c>
    </row>
    <row r="143" spans="1:7" ht="10.8" thickBot="1">
      <c r="A143" s="150" t="s">
        <v>59</v>
      </c>
      <c r="B143" s="151"/>
      <c r="C143" s="154">
        <v>50000</v>
      </c>
      <c r="D143" s="155">
        <v>0</v>
      </c>
      <c r="E143" s="155">
        <v>0</v>
      </c>
      <c r="F143" s="155">
        <v>0</v>
      </c>
      <c r="G143" s="155">
        <v>0</v>
      </c>
    </row>
    <row r="144" spans="1:7" ht="10.8" thickBot="1">
      <c r="A144" s="150" t="s">
        <v>60</v>
      </c>
      <c r="B144" s="151"/>
      <c r="C144" s="154">
        <v>45000</v>
      </c>
      <c r="D144" s="155">
        <v>0</v>
      </c>
      <c r="E144" s="155">
        <v>0</v>
      </c>
      <c r="F144" s="155">
        <v>0</v>
      </c>
      <c r="G144" s="155">
        <v>0</v>
      </c>
    </row>
    <row r="145" spans="1:7" ht="10.8" thickBot="1">
      <c r="A145" s="116" t="s">
        <v>105</v>
      </c>
      <c r="B145" s="151"/>
      <c r="C145" s="159">
        <v>6000</v>
      </c>
      <c r="D145" s="185">
        <v>0</v>
      </c>
      <c r="E145" s="185">
        <v>0</v>
      </c>
      <c r="F145" s="185">
        <v>0</v>
      </c>
      <c r="G145" s="185">
        <v>0</v>
      </c>
    </row>
    <row r="146" spans="1:7" ht="10.8" thickBot="1">
      <c r="A146" s="150" t="s">
        <v>59</v>
      </c>
      <c r="B146" s="151"/>
      <c r="C146" s="155">
        <v>0</v>
      </c>
      <c r="D146" s="155">
        <v>0</v>
      </c>
      <c r="E146" s="155">
        <v>0</v>
      </c>
      <c r="F146" s="155">
        <v>0</v>
      </c>
      <c r="G146" s="155">
        <v>0</v>
      </c>
    </row>
    <row r="147" spans="1:7" ht="10.8" thickBot="1">
      <c r="A147" s="150" t="s">
        <v>60</v>
      </c>
      <c r="B147" s="151"/>
      <c r="C147" s="154">
        <v>6000</v>
      </c>
      <c r="D147" s="155">
        <v>0</v>
      </c>
      <c r="E147" s="155">
        <v>0</v>
      </c>
      <c r="F147" s="155">
        <v>0</v>
      </c>
      <c r="G147" s="155">
        <v>0</v>
      </c>
    </row>
    <row r="148" spans="1:7" ht="10.8" thickBot="1">
      <c r="A148" s="116" t="s">
        <v>106</v>
      </c>
      <c r="B148" s="151"/>
      <c r="C148" s="153">
        <v>35432</v>
      </c>
      <c r="D148" s="149">
        <v>0</v>
      </c>
      <c r="E148" s="149">
        <v>0</v>
      </c>
      <c r="F148" s="149">
        <v>0</v>
      </c>
      <c r="G148" s="149">
        <v>0</v>
      </c>
    </row>
    <row r="149" spans="1:7" ht="10.8" thickBot="1">
      <c r="A149" s="150" t="s">
        <v>59</v>
      </c>
      <c r="B149" s="151"/>
      <c r="C149" s="155">
        <v>0</v>
      </c>
      <c r="D149" s="155">
        <v>0</v>
      </c>
      <c r="E149" s="155">
        <v>0</v>
      </c>
      <c r="F149" s="155">
        <v>0</v>
      </c>
      <c r="G149" s="155">
        <v>0</v>
      </c>
    </row>
    <row r="150" spans="1:7" ht="10.8" thickBot="1">
      <c r="A150" s="150" t="s">
        <v>60</v>
      </c>
      <c r="B150" s="151"/>
      <c r="C150" s="154">
        <v>35432</v>
      </c>
      <c r="D150" s="155">
        <v>0</v>
      </c>
      <c r="E150" s="155">
        <v>0</v>
      </c>
      <c r="F150" s="155">
        <v>0</v>
      </c>
      <c r="G150" s="155">
        <v>0</v>
      </c>
    </row>
    <row r="151" spans="1:7" ht="10.8" thickBot="1">
      <c r="A151" s="116" t="s">
        <v>107</v>
      </c>
      <c r="B151" s="151"/>
      <c r="C151" s="153">
        <v>7223</v>
      </c>
      <c r="D151" s="149">
        <v>0</v>
      </c>
      <c r="E151" s="149">
        <v>0</v>
      </c>
      <c r="F151" s="149">
        <v>0</v>
      </c>
      <c r="G151" s="149">
        <v>0</v>
      </c>
    </row>
    <row r="152" spans="1:7" ht="10.8" thickBot="1">
      <c r="A152" s="150" t="s">
        <v>59</v>
      </c>
      <c r="B152" s="151"/>
      <c r="C152" s="155">
        <v>0</v>
      </c>
      <c r="D152" s="155">
        <v>0</v>
      </c>
      <c r="E152" s="155">
        <v>0</v>
      </c>
      <c r="F152" s="155">
        <v>0</v>
      </c>
      <c r="G152" s="155">
        <v>0</v>
      </c>
    </row>
    <row r="153" spans="1:7" ht="10.8" thickBot="1">
      <c r="A153" s="150" t="s">
        <v>60</v>
      </c>
      <c r="B153" s="151"/>
      <c r="C153" s="154">
        <v>7223</v>
      </c>
      <c r="D153" s="155">
        <v>0</v>
      </c>
      <c r="E153" s="155">
        <v>0</v>
      </c>
      <c r="F153" s="155">
        <v>0</v>
      </c>
      <c r="G153" s="155">
        <v>0</v>
      </c>
    </row>
    <row r="154" spans="1:7" ht="10.8" thickBot="1">
      <c r="A154" s="116" t="s">
        <v>70</v>
      </c>
      <c r="B154" s="151"/>
      <c r="C154" s="153">
        <v>5372731</v>
      </c>
      <c r="D154" s="153">
        <v>1388558</v>
      </c>
      <c r="E154" s="153">
        <v>4270000</v>
      </c>
      <c r="F154" s="153">
        <v>2560000</v>
      </c>
      <c r="G154" s="153">
        <v>560000</v>
      </c>
    </row>
    <row r="155" spans="1:7" ht="10.8" thickBot="1">
      <c r="A155" s="150" t="s">
        <v>59</v>
      </c>
      <c r="B155" s="151"/>
      <c r="C155" s="154">
        <v>1857400</v>
      </c>
      <c r="D155" s="154">
        <v>327478</v>
      </c>
      <c r="E155" s="154">
        <v>1020000</v>
      </c>
      <c r="F155" s="154">
        <v>20000</v>
      </c>
      <c r="G155" s="154">
        <v>20000</v>
      </c>
    </row>
    <row r="156" spans="1:7" ht="10.8" thickBot="1">
      <c r="A156" s="150" t="s">
        <v>60</v>
      </c>
      <c r="B156" s="151"/>
      <c r="C156" s="154">
        <v>3515331</v>
      </c>
      <c r="D156" s="154">
        <v>1061080</v>
      </c>
      <c r="E156" s="154">
        <v>3250000</v>
      </c>
      <c r="F156" s="154">
        <v>2540000</v>
      </c>
      <c r="G156" s="154">
        <v>540000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20ADD-B060-4C72-88F3-783A054EFE32}">
  <dimension ref="A1:G10"/>
  <sheetViews>
    <sheetView workbookViewId="0">
      <selection activeCell="B19" sqref="B19"/>
    </sheetView>
  </sheetViews>
  <sheetFormatPr defaultRowHeight="13.8"/>
  <cols>
    <col min="1" max="1" width="36.88671875" style="128" customWidth="1"/>
    <col min="2" max="16384" width="8.88671875" style="128"/>
  </cols>
  <sheetData>
    <row r="1" spans="1:7" ht="31.2" thickBot="1">
      <c r="A1" s="127" t="s">
        <v>108</v>
      </c>
      <c r="B1" s="110" t="s">
        <v>0</v>
      </c>
      <c r="C1" s="110" t="s">
        <v>1</v>
      </c>
      <c r="D1" s="110" t="s">
        <v>2</v>
      </c>
      <c r="E1" s="110" t="s">
        <v>3</v>
      </c>
      <c r="F1" s="110" t="s">
        <v>4</v>
      </c>
      <c r="G1" s="110" t="s">
        <v>5</v>
      </c>
    </row>
    <row r="2" spans="1:7" ht="14.4" thickBot="1">
      <c r="A2" s="129" t="s">
        <v>37</v>
      </c>
      <c r="B2" s="130">
        <v>1023698</v>
      </c>
      <c r="C2" s="132">
        <v>1831370</v>
      </c>
      <c r="D2" s="113">
        <v>-429620</v>
      </c>
      <c r="E2" s="113">
        <v>1440372</v>
      </c>
      <c r="F2" s="113">
        <v>1131116</v>
      </c>
      <c r="G2" s="113">
        <v>-892480</v>
      </c>
    </row>
    <row r="3" spans="1:7" ht="14.4" thickBot="1">
      <c r="A3" s="138" t="s">
        <v>38</v>
      </c>
      <c r="B3" s="122">
        <v>2106000</v>
      </c>
      <c r="C3" s="123">
        <v>3080000</v>
      </c>
      <c r="D3" s="134">
        <v>1050000</v>
      </c>
      <c r="E3" s="135">
        <v>3000000</v>
      </c>
      <c r="F3" s="135">
        <v>2500000</v>
      </c>
      <c r="G3" s="135">
        <v>520000</v>
      </c>
    </row>
    <row r="4" spans="1:7" ht="14.4" thickBot="1">
      <c r="A4" s="138" t="s">
        <v>39</v>
      </c>
      <c r="B4" s="122">
        <v>-1082302</v>
      </c>
      <c r="C4" s="123">
        <v>-1248630</v>
      </c>
      <c r="D4" s="134">
        <v>-1479620</v>
      </c>
      <c r="E4" s="135">
        <v>-1559628</v>
      </c>
      <c r="F4" s="135">
        <v>-1368884</v>
      </c>
      <c r="G4" s="135">
        <v>-1412480</v>
      </c>
    </row>
    <row r="5" spans="1:7" ht="21" thickBot="1">
      <c r="A5" s="129" t="s">
        <v>40</v>
      </c>
      <c r="B5" s="122">
        <v>-119322</v>
      </c>
      <c r="C5" s="123">
        <v>-291796</v>
      </c>
      <c r="D5" s="134">
        <v>-184550</v>
      </c>
      <c r="E5" s="135">
        <v>-352088</v>
      </c>
      <c r="F5" s="135">
        <v>150629</v>
      </c>
      <c r="G5" s="135">
        <v>119568</v>
      </c>
    </row>
    <row r="6" spans="1:7" ht="21" thickBot="1">
      <c r="A6" s="129" t="s">
        <v>41</v>
      </c>
      <c r="B6" s="122">
        <v>78109</v>
      </c>
      <c r="C6" s="123">
        <v>-100000</v>
      </c>
      <c r="D6" s="161">
        <v>0</v>
      </c>
      <c r="E6" s="121">
        <v>0</v>
      </c>
      <c r="F6" s="121">
        <v>0</v>
      </c>
      <c r="G6" s="121">
        <v>0</v>
      </c>
    </row>
    <row r="7" spans="1:7" ht="21" thickBot="1">
      <c r="A7" s="133" t="s">
        <v>42</v>
      </c>
      <c r="B7" s="162"/>
      <c r="C7" s="163"/>
      <c r="D7" s="164"/>
      <c r="E7" s="165"/>
      <c r="F7" s="165"/>
      <c r="G7" s="166"/>
    </row>
    <row r="8" spans="1:7" ht="14.4" thickBot="1">
      <c r="A8" s="141" t="s">
        <v>43</v>
      </c>
      <c r="B8" s="167"/>
      <c r="C8" s="168">
        <v>-100000</v>
      </c>
      <c r="D8" s="138"/>
      <c r="E8" s="118"/>
      <c r="F8" s="118"/>
      <c r="G8" s="118"/>
    </row>
    <row r="9" spans="1:7" ht="14.4" thickBot="1">
      <c r="A9" s="169" t="s">
        <v>44</v>
      </c>
      <c r="B9" s="130">
        <v>1100190</v>
      </c>
      <c r="C9" s="170">
        <v>808394</v>
      </c>
      <c r="D9" s="119">
        <v>623844</v>
      </c>
      <c r="E9" s="119">
        <v>271756</v>
      </c>
      <c r="F9" s="119">
        <v>422385</v>
      </c>
      <c r="G9" s="119">
        <v>541953</v>
      </c>
    </row>
    <row r="10" spans="1:7" ht="14.4" thickBot="1">
      <c r="A10" s="129" t="s">
        <v>45</v>
      </c>
      <c r="B10" s="171">
        <v>8252882</v>
      </c>
      <c r="C10" s="134">
        <v>10084252</v>
      </c>
      <c r="D10" s="135">
        <v>9654632</v>
      </c>
      <c r="E10" s="135">
        <v>11095004</v>
      </c>
      <c r="F10" s="135">
        <v>12226120</v>
      </c>
      <c r="G10" s="135">
        <v>11333640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AA52E-3F29-4C2D-AABD-CB26239E05D5}">
  <dimension ref="A1:G15"/>
  <sheetViews>
    <sheetView workbookViewId="0">
      <selection activeCell="E18" sqref="E18"/>
    </sheetView>
  </sheetViews>
  <sheetFormatPr defaultColWidth="9.109375" defaultRowHeight="13.2"/>
  <cols>
    <col min="1" max="1" width="38.44140625" style="172" customWidth="1"/>
    <col min="2" max="16384" width="9.109375" style="172"/>
  </cols>
  <sheetData>
    <row r="1" spans="1:7" s="172" customFormat="1" ht="31.2" thickBot="1">
      <c r="A1" s="127" t="s">
        <v>108</v>
      </c>
      <c r="B1" s="110" t="s">
        <v>0</v>
      </c>
      <c r="C1" s="110" t="s">
        <v>1</v>
      </c>
      <c r="D1" s="110" t="s">
        <v>2</v>
      </c>
      <c r="E1" s="110" t="s">
        <v>3</v>
      </c>
      <c r="F1" s="110" t="s">
        <v>4</v>
      </c>
      <c r="G1" s="110" t="s">
        <v>5</v>
      </c>
    </row>
    <row r="2" spans="1:7" s="172" customFormat="1" ht="21" thickBot="1">
      <c r="A2" s="129" t="s">
        <v>40</v>
      </c>
      <c r="B2" s="122">
        <v>-119322</v>
      </c>
      <c r="C2" s="123">
        <v>-291796</v>
      </c>
      <c r="D2" s="134">
        <v>-184550</v>
      </c>
      <c r="E2" s="135">
        <v>-352088</v>
      </c>
      <c r="F2" s="135">
        <v>150629</v>
      </c>
      <c r="G2" s="135">
        <v>119568</v>
      </c>
    </row>
    <row r="3" spans="1:7" s="172" customFormat="1" ht="21" thickBot="1">
      <c r="A3" s="129" t="s">
        <v>41</v>
      </c>
      <c r="B3" s="122">
        <v>78109</v>
      </c>
      <c r="C3" s="123">
        <v>-100000</v>
      </c>
      <c r="D3" s="161">
        <v>0</v>
      </c>
      <c r="E3" s="121">
        <v>0</v>
      </c>
      <c r="F3" s="121">
        <v>0</v>
      </c>
      <c r="G3" s="121">
        <v>0</v>
      </c>
    </row>
    <row r="4" spans="1:7" s="172" customFormat="1" ht="21" thickBot="1">
      <c r="A4" s="133" t="s">
        <v>42</v>
      </c>
      <c r="B4" s="162"/>
      <c r="C4" s="163"/>
      <c r="D4" s="164"/>
      <c r="E4" s="165"/>
      <c r="F4" s="165"/>
      <c r="G4" s="166"/>
    </row>
    <row r="5" spans="1:7" s="172" customFormat="1" ht="13.8" thickBot="1">
      <c r="A5" s="141" t="s">
        <v>43</v>
      </c>
      <c r="B5" s="167"/>
      <c r="C5" s="168">
        <v>-100000</v>
      </c>
      <c r="D5" s="138"/>
      <c r="E5" s="118"/>
      <c r="F5" s="118"/>
      <c r="G5" s="118"/>
    </row>
    <row r="6" spans="1:7" s="172" customFormat="1" ht="13.8" thickBot="1">
      <c r="A6" s="169" t="s">
        <v>44</v>
      </c>
      <c r="B6" s="130">
        <v>1100190</v>
      </c>
      <c r="C6" s="170">
        <v>808394</v>
      </c>
      <c r="D6" s="119">
        <v>623844</v>
      </c>
      <c r="E6" s="119">
        <v>271756</v>
      </c>
      <c r="F6" s="119">
        <v>422385</v>
      </c>
      <c r="G6" s="119">
        <v>541953</v>
      </c>
    </row>
    <row r="7" spans="1:7" s="172" customFormat="1" ht="13.8" thickBot="1">
      <c r="A7" s="129" t="s">
        <v>45</v>
      </c>
      <c r="B7" s="171">
        <v>8252882</v>
      </c>
      <c r="C7" s="134">
        <v>10084252</v>
      </c>
      <c r="D7" s="135">
        <v>9654632</v>
      </c>
      <c r="E7" s="135">
        <v>11095004</v>
      </c>
      <c r="F7" s="135">
        <v>12226120</v>
      </c>
      <c r="G7" s="135">
        <v>11333640</v>
      </c>
    </row>
    <row r="8" spans="1:7" s="172" customFormat="1" ht="13.8" thickBot="1">
      <c r="A8" s="129" t="s">
        <v>125</v>
      </c>
      <c r="B8" s="122">
        <v>7152692</v>
      </c>
      <c r="C8" s="123">
        <v>9275858</v>
      </c>
      <c r="D8" s="123">
        <v>9030788</v>
      </c>
      <c r="E8" s="123">
        <v>10823248</v>
      </c>
      <c r="F8" s="123">
        <v>11803735</v>
      </c>
      <c r="G8" s="124">
        <v>10791687</v>
      </c>
    </row>
    <row r="9" spans="1:7" s="172" customFormat="1" ht="13.8" thickBot="1">
      <c r="A9" s="129" t="s">
        <v>126</v>
      </c>
      <c r="B9" s="173">
        <v>0.42499999999999999</v>
      </c>
      <c r="C9" s="174">
        <v>0.55300000000000005</v>
      </c>
      <c r="D9" s="125">
        <v>0.53800000000000003</v>
      </c>
      <c r="E9" s="125">
        <v>0.63400000000000001</v>
      </c>
      <c r="F9" s="125">
        <v>0.67900000000000005</v>
      </c>
      <c r="G9" s="125">
        <v>0.60799999999999998</v>
      </c>
    </row>
    <row r="10" spans="1:7" s="172" customFormat="1" ht="13.8" thickBot="1">
      <c r="A10" s="129" t="s">
        <v>127</v>
      </c>
      <c r="B10" s="122">
        <v>16831014</v>
      </c>
      <c r="C10" s="123">
        <v>15396369</v>
      </c>
      <c r="D10" s="123">
        <v>13862200</v>
      </c>
      <c r="E10" s="123">
        <v>15238350</v>
      </c>
      <c r="F10" s="123">
        <v>16822350</v>
      </c>
      <c r="G10" s="124">
        <v>15106815</v>
      </c>
    </row>
    <row r="11" spans="1:7" s="172" customFormat="1" ht="21" thickBot="1">
      <c r="A11" s="129" t="s">
        <v>128</v>
      </c>
      <c r="B11" s="125">
        <v>1</v>
      </c>
      <c r="C11" s="125">
        <v>0.91800000000000004</v>
      </c>
      <c r="D11" s="125">
        <v>0.82599999999999996</v>
      </c>
      <c r="E11" s="125">
        <v>0.89200000000000002</v>
      </c>
      <c r="F11" s="125">
        <v>0.96699999999999997</v>
      </c>
      <c r="G11" s="125">
        <v>0.85199999999999998</v>
      </c>
    </row>
    <row r="12" spans="1:7" s="172" customFormat="1" ht="13.8" thickBot="1">
      <c r="A12" s="129" t="s">
        <v>52</v>
      </c>
      <c r="B12" s="126">
        <v>9678322</v>
      </c>
      <c r="C12" s="126">
        <v>6120511</v>
      </c>
      <c r="D12" s="126">
        <v>4831412</v>
      </c>
      <c r="E12" s="126">
        <v>4415102</v>
      </c>
      <c r="F12" s="126">
        <v>5018615</v>
      </c>
      <c r="G12" s="126">
        <v>4315128</v>
      </c>
    </row>
    <row r="13" spans="1:7" s="172" customFormat="1"/>
    <row r="14" spans="1:7" s="172" customFormat="1"/>
    <row r="15" spans="1:7" s="172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Stateegia</vt:lpstr>
      <vt:lpstr>arvestusüksus</vt:lpstr>
      <vt:lpstr>inv</vt:lpstr>
      <vt:lpstr>objektid</vt:lpstr>
      <vt:lpstr>fin tegevus</vt:lpstr>
      <vt:lpstr>netovõlakoormus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</dc:creator>
  <cp:lastModifiedBy>Marko</cp:lastModifiedBy>
  <dcterms:created xsi:type="dcterms:W3CDTF">2021-09-06T07:20:03Z</dcterms:created>
  <dcterms:modified xsi:type="dcterms:W3CDTF">2022-01-21T10:25:39Z</dcterms:modified>
</cp:coreProperties>
</file>